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activeTab="1"/>
  </bookViews>
  <sheets>
    <sheet name="RVSP vs Attendance" sheetId="1" r:id="rId1"/>
    <sheet name="Tips" sheetId="2" r:id="rId2"/>
    <sheet name="Sheet2" sheetId="3" r:id="rId3"/>
  </sheets>
  <definedNames>
    <definedName name="_xlnm._FilterDatabase" localSheetId="1" hidden="1">'Tips'!$A$1:$N$77</definedName>
  </definedNames>
  <calcPr fullCalcOnLoad="1"/>
  <pivotCaches>
    <pivotCache cacheId="3" r:id="rId4"/>
    <pivotCache cacheId="2" r:id="rId5"/>
  </pivotCaches>
</workbook>
</file>

<file path=xl/comments2.xml><?xml version="1.0" encoding="utf-8"?>
<comments xmlns="http://schemas.openxmlformats.org/spreadsheetml/2006/main">
  <authors>
    <author>Rob Milnes</author>
  </authors>
  <commentList>
    <comment ref="J10" authorId="0">
      <text>
        <r>
          <rPr>
            <b/>
            <sz val="8"/>
            <rFont val="Tahoma"/>
            <family val="2"/>
          </rPr>
          <t xml:space="preserve">Rob:  The Plan
</t>
        </r>
        <r>
          <rPr>
            <sz val="8"/>
            <rFont val="Tahoma"/>
            <family val="2"/>
          </rPr>
          <t xml:space="preserve">
* We got $208 in the tip jar.  This was much more than the $16 from DDT5. After re-embusuring myself for the breakfast thatsomeone else was supposed to bring, that leaves $158. Since there is so much, I wanted to let all of you know where it's going.   If you have any feasible ideas or 
comments, please let me know. 
  ** ~$30: I will be building a smaller,car-mountable flag pole for Madeline and Suzanne, since they are so gracious to us when we are there.  More info to follow, Mad.
  **  ~$20: Get materials for Matt to build a flagpole.  He's been the driver for quite a few tailgates now.
  ** ~$25: Power invertor for the back up driver to run more Christmas lights.
  ** ~$70-100: Propane assories, so that we can run propane stove, lantern and grill  off of a single 20 lb propane tank. </t>
        </r>
      </text>
    </comment>
  </commentList>
</comments>
</file>

<file path=xl/sharedStrings.xml><?xml version="1.0" encoding="utf-8"?>
<sst xmlns="http://schemas.openxmlformats.org/spreadsheetml/2006/main" count="373" uniqueCount="217">
  <si>
    <t>date</t>
  </si>
  <si>
    <t>tailgate</t>
  </si>
  <si>
    <t>guests</t>
  </si>
  <si>
    <t>weather</t>
  </si>
  <si>
    <t>tips</t>
  </si>
  <si>
    <t>rain</t>
  </si>
  <si>
    <t xml:space="preserve">PSU vs. Illinois (Americana Homecoming) </t>
  </si>
  <si>
    <t xml:space="preserve">PSU vs. Purdue Homecoming-ween </t>
  </si>
  <si>
    <t xml:space="preserve">PSU vs. Central Michigan: Dual Diesel Tailgate 5 (DDT5) </t>
  </si>
  <si>
    <t xml:space="preserve">Blue/White Weekend: Dual Diesel Tailgate 4 (DDT4) </t>
  </si>
  <si>
    <t xml:space="preserve">PSU vs MSU: Dual Diesel Tailgate 3 (DDT3) </t>
  </si>
  <si>
    <t xml:space="preserve">PSU vs. Iowa: Homecoming '04 (HC4) </t>
  </si>
  <si>
    <t xml:space="preserve">Blue/White weekend: Dual Diesel Tailgate 2 (DDT2) </t>
  </si>
  <si>
    <t xml:space="preserve">PSU vs Ohio State: Dual Diesel Tailgate 1 (DDT1) </t>
  </si>
  <si>
    <t xml:space="preserve">PSU vs. Wisconsin: Mudfest 2003 </t>
  </si>
  <si>
    <t>heavy rain</t>
  </si>
  <si>
    <t>nice</t>
  </si>
  <si>
    <t>cool and sunny</t>
  </si>
  <si>
    <t>rain and mud</t>
  </si>
  <si>
    <t>sunny and warm</t>
  </si>
  <si>
    <t>cloudy, cool</t>
  </si>
  <si>
    <t>cloudy, warm</t>
  </si>
  <si>
    <t>scattered showers and cool</t>
  </si>
  <si>
    <t>paid part of generator rental ($70)</t>
  </si>
  <si>
    <t>propane fund</t>
  </si>
  <si>
    <t>Where it went</t>
  </si>
  <si>
    <t>$50 for Mad &amp; Suz's flagpole, $20 for Matt's flagpole, $55 for propane tree and hose, $33 for propane</t>
  </si>
  <si>
    <t>UConn vs. Syracuse (UConn)</t>
  </si>
  <si>
    <t>Blue/White Weekend 2006 (BWW06)</t>
  </si>
  <si>
    <t xml:space="preserve">PSU vs. Northwestern (Oktoberfest 06) </t>
  </si>
  <si>
    <t>tips/guests</t>
  </si>
  <si>
    <t>Blue/White Weekend 2007 (BWW07)</t>
  </si>
  <si>
    <t>PSU vs. Notre Lame</t>
  </si>
  <si>
    <t>$99 gift card to Mad &amp; Suz, $41 for propane refill, $46 for frying oil</t>
  </si>
  <si>
    <t>PSU vs. Wisconsin (Homecoming)</t>
  </si>
  <si>
    <t>hot and sunny</t>
  </si>
  <si>
    <t>hot, humid and cloudy</t>
  </si>
  <si>
    <t>PSU vs. OSU</t>
  </si>
  <si>
    <t>grill burners for new grill.</t>
  </si>
  <si>
    <t>sunny, but cool</t>
  </si>
  <si>
    <t>recouping funds for beer, since no one signed up for it.</t>
  </si>
  <si>
    <t>PSU vs. Oregon State</t>
  </si>
  <si>
    <t>PSU vs Meat Chicken (Homecoming)</t>
  </si>
  <si>
    <t>Blue/White Weekend 2008 (BWW08)</t>
  </si>
  <si>
    <t>overcast and cool</t>
  </si>
  <si>
    <t>propane $60, tailgating supplies</t>
  </si>
  <si>
    <t>$50 for wagon, $100 for wheeled cooler</t>
  </si>
  <si>
    <t>some rain, but warm</t>
  </si>
  <si>
    <t>$50 to Mad and Suz, $50 to Matt, $50 to Carter, $20 propane</t>
  </si>
  <si>
    <t>Blue/White Weekend 2009 (BWW09)</t>
  </si>
  <si>
    <t>PSU vs. Syracuse (Bomberfest)</t>
  </si>
  <si>
    <t>NA</t>
  </si>
  <si>
    <t>PSU @ Ohio State</t>
  </si>
  <si>
    <t xml:space="preserve">PSU vs Ohio State </t>
  </si>
  <si>
    <t>Total</t>
  </si>
  <si>
    <t>sunny and hot</t>
  </si>
  <si>
    <t>RV</t>
  </si>
  <si>
    <t>Home/away</t>
  </si>
  <si>
    <t>away</t>
  </si>
  <si>
    <t>home</t>
  </si>
  <si>
    <t>went to supplies</t>
  </si>
  <si>
    <t>$50 on hand for last minute expenses and $23 for canopy rain gear</t>
  </si>
  <si>
    <t>Blue/White Weekend 2010 (BWW10)</t>
  </si>
  <si>
    <t>Divided up amoungst RV drivers and freedom fry cutter</t>
  </si>
  <si>
    <t>sunny then light rain</t>
  </si>
  <si>
    <t>includes $40 from Denise, sent after the last tailgate.</t>
  </si>
  <si>
    <t>cool but sunny</t>
  </si>
  <si>
    <t>Rob's Generator fund for spring/summer 2009</t>
  </si>
  <si>
    <t>$320 to Matt for his Honda Generator 7-30.  Leaves $60 for canopy.</t>
  </si>
  <si>
    <t>PSU @ Alabama</t>
  </si>
  <si>
    <t>PSU vs Temple</t>
  </si>
  <si>
    <t>PSU vs Illinois (Homecoming)</t>
  </si>
  <si>
    <t>hot as hell</t>
  </si>
  <si>
    <t>PSU vs Indiana @ Fedex Field</t>
  </si>
  <si>
    <t>neutral</t>
  </si>
  <si>
    <t>Warm and sunny</t>
  </si>
  <si>
    <t xml:space="preserve">PSU vs MSU </t>
  </si>
  <si>
    <t>cold with flurries</t>
  </si>
  <si>
    <t>Sum of tips</t>
  </si>
  <si>
    <t>2003</t>
  </si>
  <si>
    <t>2004</t>
  </si>
  <si>
    <t>2005</t>
  </si>
  <si>
    <t>2006</t>
  </si>
  <si>
    <t>2007</t>
  </si>
  <si>
    <t>2008</t>
  </si>
  <si>
    <t>2009</t>
  </si>
  <si>
    <t>2010</t>
  </si>
  <si>
    <t>Data</t>
  </si>
  <si>
    <t>Sum of guests</t>
  </si>
  <si>
    <t>Total Sum of tips</t>
  </si>
  <si>
    <t>Total Sum of guests</t>
  </si>
  <si>
    <t>tips/guest</t>
  </si>
  <si>
    <t>guest</t>
  </si>
  <si>
    <t>tailgates</t>
  </si>
  <si>
    <t>Total of $405 left.  $100  to Rick Pries for the Pig sent 12-13-2010</t>
  </si>
  <si>
    <t>Grand Total</t>
  </si>
  <si>
    <t>(blank)</t>
  </si>
  <si>
    <t>Sum of Total</t>
  </si>
  <si>
    <t>avg guests/tailgate</t>
  </si>
  <si>
    <t>deep fried stuff and new flagpole (flying bird)</t>
  </si>
  <si>
    <t>Bought the enclosure for the generator (privacy tent)</t>
  </si>
  <si>
    <t>non-psu</t>
  </si>
  <si>
    <t>Blue/White</t>
  </si>
  <si>
    <t>monsoon + tornado</t>
  </si>
  <si>
    <t>Spent $120 on canopy sides for Rich's canopy.</t>
  </si>
  <si>
    <t>Indiana State</t>
  </si>
  <si>
    <t>na</t>
  </si>
  <si>
    <t>PSU vs  Alabama</t>
  </si>
  <si>
    <t>RSVP yes</t>
  </si>
  <si>
    <t>evite</t>
  </si>
  <si>
    <t>facebook</t>
  </si>
  <si>
    <t>punchbowl</t>
  </si>
  <si>
    <t>warm, but muddy</t>
  </si>
  <si>
    <t>email only</t>
  </si>
  <si>
    <t>PSU vs Iowa</t>
  </si>
  <si>
    <t>PSU vs Eastern Michigan</t>
  </si>
  <si>
    <t>Theme</t>
  </si>
  <si>
    <t>Oktoberfest</t>
  </si>
  <si>
    <t>Americana</t>
  </si>
  <si>
    <t>Stick it</t>
  </si>
  <si>
    <t>Homecoming for the holidays</t>
  </si>
  <si>
    <t>Pounderfest</t>
  </si>
  <si>
    <t>PSU vs Purdue (Homecoming)</t>
  </si>
  <si>
    <t>cool and windy</t>
  </si>
  <si>
    <t>build your own</t>
  </si>
  <si>
    <t>Caribbean</t>
  </si>
  <si>
    <t>Retro Café</t>
  </si>
  <si>
    <t>Nascar</t>
  </si>
  <si>
    <t xml:space="preserve">grilled chicken and sausages </t>
  </si>
  <si>
    <t>practice</t>
  </si>
  <si>
    <t>Roast beef and egg pop overs</t>
  </si>
  <si>
    <t>Pig roast</t>
  </si>
  <si>
    <t>Tour of PA</t>
  </si>
  <si>
    <t>Best of PSU</t>
  </si>
  <si>
    <t>$20 to Rich for Wing nuts, $30 for hay</t>
  </si>
  <si>
    <t xml:space="preserve">PSU vs Illinois  </t>
  </si>
  <si>
    <t>PSU vs Nebraska</t>
  </si>
  <si>
    <t>10 seasons of excellence</t>
  </si>
  <si>
    <t>4 inches of snow</t>
  </si>
  <si>
    <t>eastern european</t>
  </si>
  <si>
    <t>$65 to Matt for generator enclosure 1-16-2012</t>
  </si>
  <si>
    <t>$320 to Chris for his Generator Jan-2012</t>
  </si>
  <si>
    <t>Irish Wake</t>
  </si>
  <si>
    <t>$40 to Chris for generator enclosure (labor day)</t>
  </si>
  <si>
    <t>PSU vs. Ohio U</t>
  </si>
  <si>
    <t>hot</t>
  </si>
  <si>
    <t>hot, then stormy</t>
  </si>
  <si>
    <t>PSU at Virginia</t>
  </si>
  <si>
    <t>psu vs navy</t>
  </si>
  <si>
    <t>warm and sunny during the day, cool at night</t>
  </si>
  <si>
    <t>british</t>
  </si>
  <si>
    <t>Pirates</t>
  </si>
  <si>
    <t>Julia Childs</t>
  </si>
  <si>
    <t xml:space="preserve">PSU vs Northwestern </t>
  </si>
  <si>
    <t>cool</t>
  </si>
  <si>
    <t>PSU vs OSU</t>
  </si>
  <si>
    <t>Wine</t>
  </si>
  <si>
    <t>Star Wars</t>
  </si>
  <si>
    <t>Cool</t>
  </si>
  <si>
    <t>PSU vs Indiana</t>
  </si>
  <si>
    <t>Cold and snow</t>
  </si>
  <si>
    <t>PSU vs Wisconsin</t>
  </si>
  <si>
    <t>Italian/Favorites</t>
  </si>
  <si>
    <t>cold</t>
  </si>
  <si>
    <t>95 for coozies</t>
  </si>
  <si>
    <t>60 for fireplace logs</t>
  </si>
  <si>
    <t>PSU vs Kent State</t>
  </si>
  <si>
    <t>PSU vs Michigan</t>
  </si>
  <si>
    <t>Rainy</t>
  </si>
  <si>
    <t>Life of Pie</t>
  </si>
  <si>
    <t>I</t>
  </si>
  <si>
    <t>BWW</t>
  </si>
  <si>
    <t>Big</t>
  </si>
  <si>
    <t>Practice</t>
  </si>
  <si>
    <t>UCF in Ireland</t>
  </si>
  <si>
    <t>small</t>
  </si>
  <si>
    <t>Irish</t>
  </si>
  <si>
    <t>Akron</t>
  </si>
  <si>
    <t>Fiesta</t>
  </si>
  <si>
    <t>Massachusetts</t>
  </si>
  <si>
    <t>Beach/Cape Cod: Shrimp boil; cape cods</t>
  </si>
  <si>
    <t>Northwestern (Homecoming)</t>
  </si>
  <si>
    <t>Homecoming/Oktoberfest: schnitzels; sausages; beer</t>
  </si>
  <si>
    <t>@ Michigan</t>
  </si>
  <si>
    <t>Away</t>
  </si>
  <si>
    <t>Best of PSU/Bacon</t>
  </si>
  <si>
    <t>Ohio State</t>
  </si>
  <si>
    <t>Founding Fathers/colonial</t>
  </si>
  <si>
    <t>Maryland</t>
  </si>
  <si>
    <t>All Saints Day/St Joe/Italian</t>
  </si>
  <si>
    <t>Temple</t>
  </si>
  <si>
    <t>Canadian - awkwardly feminine: poutine, lumberjack breakfast</t>
  </si>
  <si>
    <t>Home</t>
  </si>
  <si>
    <t>really away</t>
  </si>
  <si>
    <t>MSU</t>
  </si>
  <si>
    <t>spent</t>
  </si>
  <si>
    <t>balance</t>
  </si>
  <si>
    <t>small propane heater, light and clips</t>
  </si>
  <si>
    <t>beer</t>
  </si>
  <si>
    <t>lights for tailgate</t>
  </si>
  <si>
    <t>new canopy</t>
  </si>
  <si>
    <t>Eastern Michigan</t>
  </si>
  <si>
    <t>UCF</t>
  </si>
  <si>
    <t>at Ohio State</t>
  </si>
  <si>
    <t>Illinois</t>
  </si>
  <si>
    <t>100 for Mad and Suz via Weis gift card</t>
  </si>
  <si>
    <t>60 for craft beer</t>
  </si>
  <si>
    <t>30 (pending) to chad for propane refills</t>
  </si>
  <si>
    <t>Purdue</t>
  </si>
  <si>
    <t>Nebraska</t>
  </si>
  <si>
    <t>Ticket City Bowl</t>
  </si>
  <si>
    <t>snow</t>
  </si>
  <si>
    <t>new fry cutter for Chad</t>
  </si>
  <si>
    <t xml:space="preserve">b   </t>
  </si>
  <si>
    <t>Beer</t>
  </si>
  <si>
    <t>2nd heater</t>
  </si>
  <si>
    <t>propane refill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</si>
</sst>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_);_(&quot;$&quot;* \(#,##0\);_(&quot;$&quot;* &quot;-&quot;??_);_(@_)"/>
    <numFmt numFmtId="170" formatCode="0.0"/>
    <numFmt numFmtId="171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0" fontId="0" fillId="0" borderId="0" xfId="0" applyNumberForma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4" fontId="46" fillId="0" borderId="0" xfId="44" applyFont="1" applyAlignment="1">
      <alignment/>
    </xf>
    <xf numFmtId="0" fontId="46" fillId="0" borderId="0" xfId="0" applyFont="1" applyFill="1" applyAlignment="1">
      <alignment/>
    </xf>
    <xf numFmtId="14" fontId="46" fillId="0" borderId="0" xfId="0" applyNumberFormat="1" applyFont="1" applyFill="1" applyAlignment="1">
      <alignment/>
    </xf>
    <xf numFmtId="44" fontId="46" fillId="0" borderId="0" xfId="44" applyFont="1" applyFill="1" applyAlignment="1">
      <alignment/>
    </xf>
    <xf numFmtId="14" fontId="46" fillId="2" borderId="0" xfId="0" applyNumberFormat="1" applyFont="1" applyFill="1" applyAlignment="1">
      <alignment/>
    </xf>
    <xf numFmtId="0" fontId="46" fillId="2" borderId="0" xfId="0" applyFont="1" applyFill="1" applyAlignment="1">
      <alignment/>
    </xf>
    <xf numFmtId="44" fontId="46" fillId="2" borderId="0" xfId="44" applyFont="1" applyFill="1" applyAlignment="1">
      <alignment/>
    </xf>
    <xf numFmtId="0" fontId="0" fillId="2" borderId="0" xfId="0" applyFill="1" applyAlignment="1">
      <alignment/>
    </xf>
    <xf numFmtId="44" fontId="46" fillId="2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ill="1" applyAlignment="1">
      <alignment/>
    </xf>
    <xf numFmtId="9" fontId="46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6" fillId="0" borderId="0" xfId="0" applyFont="1" applyAlignment="1">
      <alignment wrapText="1"/>
    </xf>
    <xf numFmtId="14" fontId="0" fillId="0" borderId="0" xfId="0" applyNumberFormat="1" applyAlignment="1">
      <alignment/>
    </xf>
    <xf numFmtId="0" fontId="46" fillId="33" borderId="0" xfId="0" applyFont="1" applyFill="1" applyAlignment="1">
      <alignment wrapText="1"/>
    </xf>
    <xf numFmtId="44" fontId="46" fillId="33" borderId="0" xfId="44" applyFont="1" applyFill="1" applyAlignment="1">
      <alignment wrapText="1"/>
    </xf>
    <xf numFmtId="0" fontId="0" fillId="0" borderId="0" xfId="0" applyAlignment="1">
      <alignment wrapText="1"/>
    </xf>
    <xf numFmtId="14" fontId="0" fillId="2" borderId="0" xfId="0" applyNumberFormat="1" applyFill="1" applyAlignment="1">
      <alignment/>
    </xf>
    <xf numFmtId="44" fontId="0" fillId="2" borderId="0" xfId="44" applyFont="1" applyFill="1" applyAlignment="1">
      <alignment/>
    </xf>
    <xf numFmtId="44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6" fontId="0" fillId="0" borderId="0" xfId="0" applyNumberFormat="1" applyAlignment="1">
      <alignment/>
    </xf>
    <xf numFmtId="14" fontId="0" fillId="34" borderId="19" xfId="0" applyNumberFormat="1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18" fontId="0" fillId="34" borderId="19" xfId="0" applyNumberFormat="1" applyFont="1" applyFill="1" applyBorder="1" applyAlignment="1">
      <alignment vertical="center" wrapText="1"/>
    </xf>
    <xf numFmtId="0" fontId="1" fillId="34" borderId="19" xfId="53" applyFill="1" applyBorder="1" applyAlignment="1" applyProtection="1">
      <alignment vertical="center" wrapText="1"/>
      <protection/>
    </xf>
    <xf numFmtId="14" fontId="0" fillId="35" borderId="19" xfId="0" applyNumberFormat="1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1" fillId="35" borderId="19" xfId="53" applyFill="1" applyBorder="1" applyAlignment="1" applyProtection="1">
      <alignment vertical="center" wrapText="1"/>
      <protection/>
    </xf>
    <xf numFmtId="14" fontId="0" fillId="36" borderId="19" xfId="0" applyNumberFormat="1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0" fontId="1" fillId="36" borderId="19" xfId="53" applyFill="1" applyBorder="1" applyAlignment="1" applyProtection="1">
      <alignment vertical="center" wrapText="1"/>
      <protection/>
    </xf>
    <xf numFmtId="18" fontId="0" fillId="35" borderId="19" xfId="0" applyNumberFormat="1" applyFont="1" applyFill="1" applyBorder="1" applyAlignment="1">
      <alignment vertical="center" wrapText="1"/>
    </xf>
    <xf numFmtId="0" fontId="0" fillId="36" borderId="20" xfId="0" applyFill="1" applyBorder="1" applyAlignment="1">
      <alignment/>
    </xf>
    <xf numFmtId="14" fontId="0" fillId="36" borderId="21" xfId="0" applyNumberFormat="1" applyFont="1" applyFill="1" applyBorder="1" applyAlignment="1">
      <alignment vertical="center" wrapText="1"/>
    </xf>
    <xf numFmtId="0" fontId="0" fillId="36" borderId="22" xfId="0" applyFont="1" applyFill="1" applyBorder="1" applyAlignment="1">
      <alignment vertical="center" wrapText="1"/>
    </xf>
    <xf numFmtId="0" fontId="1" fillId="36" borderId="22" xfId="53" applyFill="1" applyBorder="1" applyAlignment="1" applyProtection="1">
      <alignment vertical="center" wrapText="1"/>
      <protection/>
    </xf>
    <xf numFmtId="0" fontId="0" fillId="36" borderId="23" xfId="0" applyFont="1" applyFill="1" applyBorder="1" applyAlignment="1">
      <alignment/>
    </xf>
    <xf numFmtId="0" fontId="0" fillId="36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"/>
          <c:w val="0.87975"/>
          <c:h val="0.9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Tips!$E$1</c:f>
              <c:strCache>
                <c:ptCount val="1"/>
                <c:pt idx="0">
                  <c:v>RSVP yes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Tips!$A$15:$A$52</c:f>
              <c:strCache>
                <c:ptCount val="38"/>
                <c:pt idx="0">
                  <c:v>39333</c:v>
                </c:pt>
                <c:pt idx="1">
                  <c:v>39368</c:v>
                </c:pt>
                <c:pt idx="2">
                  <c:v>39382</c:v>
                </c:pt>
                <c:pt idx="3">
                  <c:v>39557</c:v>
                </c:pt>
                <c:pt idx="4">
                  <c:v>39697</c:v>
                </c:pt>
                <c:pt idx="5">
                  <c:v>39739</c:v>
                </c:pt>
                <c:pt idx="6">
                  <c:v>39746</c:v>
                </c:pt>
                <c:pt idx="7">
                  <c:v>39928</c:v>
                </c:pt>
                <c:pt idx="8">
                  <c:v>40068</c:v>
                </c:pt>
                <c:pt idx="9">
                  <c:v>40124</c:v>
                </c:pt>
                <c:pt idx="10">
                  <c:v>40292</c:v>
                </c:pt>
                <c:pt idx="11">
                  <c:v>40432</c:v>
                </c:pt>
                <c:pt idx="12">
                  <c:v>40446</c:v>
                </c:pt>
                <c:pt idx="13">
                  <c:v>40460</c:v>
                </c:pt>
                <c:pt idx="14">
                  <c:v>40495</c:v>
                </c:pt>
                <c:pt idx="15">
                  <c:v>40502</c:v>
                </c:pt>
                <c:pt idx="16">
                  <c:v>40509</c:v>
                </c:pt>
                <c:pt idx="17">
                  <c:v>40649</c:v>
                </c:pt>
                <c:pt idx="18">
                  <c:v>40789</c:v>
                </c:pt>
                <c:pt idx="19">
                  <c:v>40796</c:v>
                </c:pt>
                <c:pt idx="20">
                  <c:v>40810</c:v>
                </c:pt>
                <c:pt idx="21">
                  <c:v>40824</c:v>
                </c:pt>
                <c:pt idx="22">
                  <c:v>40831</c:v>
                </c:pt>
                <c:pt idx="23">
                  <c:v>40845</c:v>
                </c:pt>
                <c:pt idx="24">
                  <c:v>40859</c:v>
                </c:pt>
                <c:pt idx="25">
                  <c:v>40910</c:v>
                </c:pt>
                <c:pt idx="29">
                  <c:v>41020</c:v>
                </c:pt>
                <c:pt idx="30">
                  <c:v>41153</c:v>
                </c:pt>
                <c:pt idx="31">
                  <c:v>41160</c:v>
                </c:pt>
                <c:pt idx="32">
                  <c:v>41167</c:v>
                </c:pt>
                <c:pt idx="33">
                  <c:v>41174</c:v>
                </c:pt>
                <c:pt idx="34">
                  <c:v>41188</c:v>
                </c:pt>
                <c:pt idx="35">
                  <c:v>41209</c:v>
                </c:pt>
                <c:pt idx="36">
                  <c:v>41230</c:v>
                </c:pt>
                <c:pt idx="37">
                  <c:v>41237</c:v>
                </c:pt>
              </c:strCache>
            </c:strRef>
          </c:xVal>
          <c:yVal>
            <c:numRef>
              <c:f>Tips!$E$15:$E$52</c:f>
              <c:numCache>
                <c:ptCount val="38"/>
                <c:pt idx="0">
                  <c:v>47</c:v>
                </c:pt>
                <c:pt idx="1">
                  <c:v>35</c:v>
                </c:pt>
                <c:pt idx="2">
                  <c:v>38</c:v>
                </c:pt>
                <c:pt idx="3">
                  <c:v>63</c:v>
                </c:pt>
                <c:pt idx="4">
                  <c:v>62</c:v>
                </c:pt>
                <c:pt idx="5">
                  <c:v>46</c:v>
                </c:pt>
                <c:pt idx="6">
                  <c:v>0</c:v>
                </c:pt>
                <c:pt idx="7">
                  <c:v>42</c:v>
                </c:pt>
                <c:pt idx="8">
                  <c:v>26</c:v>
                </c:pt>
                <c:pt idx="9">
                  <c:v>32</c:v>
                </c:pt>
                <c:pt idx="10">
                  <c:v>45</c:v>
                </c:pt>
                <c:pt idx="11">
                  <c:v>0</c:v>
                </c:pt>
                <c:pt idx="12">
                  <c:v>13</c:v>
                </c:pt>
                <c:pt idx="13">
                  <c:v>42</c:v>
                </c:pt>
                <c:pt idx="14">
                  <c:v>0</c:v>
                </c:pt>
                <c:pt idx="15">
                  <c:v>34</c:v>
                </c:pt>
                <c:pt idx="16">
                  <c:v>0</c:v>
                </c:pt>
                <c:pt idx="17">
                  <c:v>56</c:v>
                </c:pt>
                <c:pt idx="18">
                  <c:v>0</c:v>
                </c:pt>
                <c:pt idx="19">
                  <c:v>53</c:v>
                </c:pt>
                <c:pt idx="20">
                  <c:v>0</c:v>
                </c:pt>
                <c:pt idx="21">
                  <c:v>0</c:v>
                </c:pt>
                <c:pt idx="22">
                  <c:v>56</c:v>
                </c:pt>
                <c:pt idx="29">
                  <c:v>31</c:v>
                </c:pt>
                <c:pt idx="30">
                  <c:v>0</c:v>
                </c:pt>
                <c:pt idx="31">
                  <c:v>0</c:v>
                </c:pt>
                <c:pt idx="32">
                  <c:v>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Tips!$F$1</c:f>
              <c:strCache>
                <c:ptCount val="1"/>
                <c:pt idx="0">
                  <c:v>guests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Tips!$A$15:$A$52</c:f>
              <c:strCache>
                <c:ptCount val="38"/>
                <c:pt idx="0">
                  <c:v>39333</c:v>
                </c:pt>
                <c:pt idx="1">
                  <c:v>39368</c:v>
                </c:pt>
                <c:pt idx="2">
                  <c:v>39382</c:v>
                </c:pt>
                <c:pt idx="3">
                  <c:v>39557</c:v>
                </c:pt>
                <c:pt idx="4">
                  <c:v>39697</c:v>
                </c:pt>
                <c:pt idx="5">
                  <c:v>39739</c:v>
                </c:pt>
                <c:pt idx="6">
                  <c:v>39746</c:v>
                </c:pt>
                <c:pt idx="7">
                  <c:v>39928</c:v>
                </c:pt>
                <c:pt idx="8">
                  <c:v>40068</c:v>
                </c:pt>
                <c:pt idx="9">
                  <c:v>40124</c:v>
                </c:pt>
                <c:pt idx="10">
                  <c:v>40292</c:v>
                </c:pt>
                <c:pt idx="11">
                  <c:v>40432</c:v>
                </c:pt>
                <c:pt idx="12">
                  <c:v>40446</c:v>
                </c:pt>
                <c:pt idx="13">
                  <c:v>40460</c:v>
                </c:pt>
                <c:pt idx="14">
                  <c:v>40495</c:v>
                </c:pt>
                <c:pt idx="15">
                  <c:v>40502</c:v>
                </c:pt>
                <c:pt idx="16">
                  <c:v>40509</c:v>
                </c:pt>
                <c:pt idx="17">
                  <c:v>40649</c:v>
                </c:pt>
                <c:pt idx="18">
                  <c:v>40789</c:v>
                </c:pt>
                <c:pt idx="19">
                  <c:v>40796</c:v>
                </c:pt>
                <c:pt idx="20">
                  <c:v>40810</c:v>
                </c:pt>
                <c:pt idx="21">
                  <c:v>40824</c:v>
                </c:pt>
                <c:pt idx="22">
                  <c:v>40831</c:v>
                </c:pt>
                <c:pt idx="23">
                  <c:v>40845</c:v>
                </c:pt>
                <c:pt idx="24">
                  <c:v>40859</c:v>
                </c:pt>
                <c:pt idx="25">
                  <c:v>40910</c:v>
                </c:pt>
                <c:pt idx="29">
                  <c:v>41020</c:v>
                </c:pt>
                <c:pt idx="30">
                  <c:v>41153</c:v>
                </c:pt>
                <c:pt idx="31">
                  <c:v>41160</c:v>
                </c:pt>
                <c:pt idx="32">
                  <c:v>41167</c:v>
                </c:pt>
                <c:pt idx="33">
                  <c:v>41174</c:v>
                </c:pt>
                <c:pt idx="34">
                  <c:v>41188</c:v>
                </c:pt>
                <c:pt idx="35">
                  <c:v>41209</c:v>
                </c:pt>
                <c:pt idx="36">
                  <c:v>41230</c:v>
                </c:pt>
                <c:pt idx="37">
                  <c:v>41237</c:v>
                </c:pt>
              </c:strCache>
            </c:strRef>
          </c:xVal>
          <c:yVal>
            <c:numRef>
              <c:f>Tips!$F$15:$F$52</c:f>
              <c:numCache>
                <c:ptCount val="38"/>
                <c:pt idx="0">
                  <c:v>50</c:v>
                </c:pt>
                <c:pt idx="1">
                  <c:v>60</c:v>
                </c:pt>
                <c:pt idx="2">
                  <c:v>60</c:v>
                </c:pt>
                <c:pt idx="3">
                  <c:v>100</c:v>
                </c:pt>
                <c:pt idx="4">
                  <c:v>95</c:v>
                </c:pt>
                <c:pt idx="5">
                  <c:v>60</c:v>
                </c:pt>
                <c:pt idx="6">
                  <c:v>10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75</c:v>
                </c:pt>
                <c:pt idx="11">
                  <c:v>19</c:v>
                </c:pt>
                <c:pt idx="12">
                  <c:v>40</c:v>
                </c:pt>
                <c:pt idx="13">
                  <c:v>60</c:v>
                </c:pt>
                <c:pt idx="14">
                  <c:v>15</c:v>
                </c:pt>
                <c:pt idx="15">
                  <c:v>50</c:v>
                </c:pt>
                <c:pt idx="16">
                  <c:v>11</c:v>
                </c:pt>
                <c:pt idx="17">
                  <c:v>60</c:v>
                </c:pt>
                <c:pt idx="18">
                  <c:v>10</c:v>
                </c:pt>
                <c:pt idx="19">
                  <c:v>60</c:v>
                </c:pt>
                <c:pt idx="20">
                  <c:v>10</c:v>
                </c:pt>
                <c:pt idx="21">
                  <c:v>12</c:v>
                </c:pt>
                <c:pt idx="22">
                  <c:v>65</c:v>
                </c:pt>
                <c:pt idx="23">
                  <c:v>8</c:v>
                </c:pt>
                <c:pt idx="24">
                  <c:v>15</c:v>
                </c:pt>
                <c:pt idx="25">
                  <c:v>4</c:v>
                </c:pt>
                <c:pt idx="29">
                  <c:v>50</c:v>
                </c:pt>
                <c:pt idx="30">
                  <c:v>24</c:v>
                </c:pt>
                <c:pt idx="31">
                  <c:v>6</c:v>
                </c:pt>
                <c:pt idx="32">
                  <c:v>40</c:v>
                </c:pt>
                <c:pt idx="33">
                  <c:v>20</c:v>
                </c:pt>
                <c:pt idx="34">
                  <c:v>40</c:v>
                </c:pt>
                <c:pt idx="35">
                  <c:v>20</c:v>
                </c:pt>
                <c:pt idx="36">
                  <c:v>15</c:v>
                </c:pt>
                <c:pt idx="37">
                  <c:v>25</c:v>
                </c:pt>
              </c:numCache>
            </c:numRef>
          </c:yVal>
          <c:smooth val="0"/>
        </c:ser>
        <c:axId val="9619993"/>
        <c:axId val="10544342"/>
      </c:scatterChart>
      <c:valAx>
        <c:axId val="961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4342"/>
        <c:crosses val="autoZero"/>
        <c:crossBetween val="midCat"/>
        <c:dispUnits/>
      </c:valAx>
      <c:valAx>
        <c:axId val="1054434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9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68"/>
          <c:w val="0.089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[0]Sheet2!PivotTable1</c:name>
  </c:pivotSource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Total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Total Sum of guests</c:v>
              </c:pt>
              <c:pt idx="9">
                <c:v>Total Sum of tips</c:v>
              </c:pt>
              <c:pt idx="10">
                <c:v>(blank)</c:v>
              </c:pt>
              <c:pt idx="11">
                <c:v>Grand Total</c:v>
              </c:pt>
            </c:strLit>
          </c:cat>
          <c:val>
            <c:numLit>
              <c:ptCount val="12"/>
              <c:pt idx="0">
                <c:v>0</c:v>
              </c:pt>
              <c:pt idx="1">
                <c:v>58.23</c:v>
              </c:pt>
              <c:pt idx="2">
                <c:v>286</c:v>
              </c:pt>
              <c:pt idx="3">
                <c:v>256</c:v>
              </c:pt>
              <c:pt idx="4">
                <c:v>533</c:v>
              </c:pt>
              <c:pt idx="5">
                <c:v>628</c:v>
              </c:pt>
              <c:pt idx="6">
                <c:v>409</c:v>
              </c:pt>
              <c:pt idx="7">
                <c:v>745</c:v>
              </c:pt>
              <c:pt idx="8">
                <c:v>1608</c:v>
              </c:pt>
              <c:pt idx="9">
                <c:v>2915.23</c:v>
              </c:pt>
              <c:pt idx="10">
                <c:v>1608</c:v>
              </c:pt>
              <c:pt idx="11">
                <c:v>9046.46</c:v>
              </c:pt>
            </c:numLit>
          </c:val>
        </c:ser>
        <c:axId val="37350463"/>
        <c:axId val="9421604"/>
      </c:barChart>
      <c:catAx>
        <c:axId val="3735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21604"/>
        <c:crosses val="autoZero"/>
        <c:auto val="0"/>
        <c:lblOffset val="100"/>
        <c:tickLblSkip val="1"/>
        <c:noMultiLvlLbl val="0"/>
      </c:catAx>
      <c:valAx>
        <c:axId val="9421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0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10</xdr:col>
      <xdr:colOff>438150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3886200"/>
        <a:ext cx="841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1" sheet="Tips"/>
  </cacheSource>
  <cacheFields count="7">
    <cacheField name="date">
      <sharedItems containsSemiMixedTypes="0" containsNonDate="0" containsDate="1" containsString="0" containsMixedTypes="0" count="31">
        <d v="2003-10-04T00:00:00.000"/>
        <d v="2003-11-01T00:00:00.000"/>
        <d v="2004-04-24T00:00:00.000"/>
        <d v="2004-10-23T00:00:00.000"/>
        <d v="2004-11-20T00:00:00.000"/>
        <d v="2005-04-23T00:00:00.000"/>
        <d v="2005-09-17T00:00:00.000"/>
        <d v="2005-10-07T00:00:00.000"/>
        <d v="2005-10-29T00:00:00.000"/>
        <d v="2006-04-22T00:00:00.000"/>
        <d v="2006-09-30T00:00:00.000"/>
        <d v="2006-10-21T00:00:00.000"/>
        <d v="2007-04-21T00:00:00.000"/>
        <d v="2007-09-08T00:00:00.000"/>
        <d v="2007-10-13T00:00:00.000"/>
        <d v="2007-10-27T00:00:00.000"/>
        <d v="2007-11-10T00:00:00.000"/>
        <d v="2008-04-19T00:00:00.000"/>
        <d v="2008-09-06T00:00:00.000"/>
        <d v="2008-10-18T00:00:00.000"/>
        <d v="2008-10-25T00:00:00.000"/>
        <d v="2009-04-25T00:00:00.000"/>
        <d v="2009-09-12T00:00:00.000"/>
        <d v="2009-11-07T00:00:00.000"/>
        <d v="2010-04-24T00:00:00.000"/>
        <d v="2010-09-11T00:00:00.000"/>
        <d v="2010-09-25T00:00:00.000"/>
        <d v="2010-10-09T00:00:00.000"/>
        <d v="2010-11-13T00:00:00.000"/>
        <d v="2010-11-20T00:00:00.000"/>
        <d v="2010-11-27T00:00:00.000"/>
      </sharedItems>
      <fieldGroup base="0">
        <rangePr groupBy="years" autoEnd="1" autoStart="1" startDate="2003-10-04T00:00:00.000" endDate="2010-11-28T00:00:00.000"/>
        <groupItems count="10">
          <s v="&lt;10/4/2003"/>
          <s v="2003"/>
          <s v="2004"/>
          <s v="2005"/>
          <s v="2006"/>
          <s v="2007"/>
          <s v="2008"/>
          <s v="2009"/>
          <s v="2010"/>
          <s v="&gt;11/28/2010"/>
        </groupItems>
      </fieldGroup>
    </cacheField>
    <cacheField name="tailgate">
      <sharedItems containsMixedTypes="0" count="30">
        <s v="PSU vs. Wisconsin: Mudfest 2003 "/>
        <s v="PSU vs Ohio State: Dual Diesel Tailgate 1 (DDT1) "/>
        <s v="Blue/White weekend: Dual Diesel Tailgate 2 (DDT2) "/>
        <s v="PSU vs. Iowa: Homecoming '04 (HC4) "/>
        <s v="PSU vs MSU: Dual Diesel Tailgate 3 (DDT3) "/>
        <s v="Blue/White Weekend: Dual Diesel Tailgate 4 (DDT4) "/>
        <s v="PSU vs. Central Michigan: Dual Diesel Tailgate 5 (DDT5) "/>
        <s v="UConn vs. Syracuse (UConn)"/>
        <s v="PSU vs. Purdue Homecoming-ween "/>
        <s v="Blue/White Weekend 2006 (BWW06)"/>
        <s v="PSU vs. Northwestern (Oktoberfest 06) "/>
        <s v="PSU vs. Illinois (Americana Homecoming) "/>
        <s v="Blue/White Weekend 2007 (BWW07)"/>
        <s v="PSU vs. Notre Lame"/>
        <s v="PSU vs. Wisconsin (Homecoming)"/>
        <s v="PSU vs. OSU"/>
        <s v="PSU @ temple"/>
        <s v="Blue/White Weekend 2008 (BWW08)"/>
        <s v="PSU vs. Oregon State"/>
        <s v="PSU vs Meat Chicken (Homecoming)"/>
        <s v="PSU @ Ohio State"/>
        <s v="Blue/White Weekend 2009 (BWW09)"/>
        <s v="PSU vs. Syracuse (Bomberfest)"/>
        <s v="PSU vs Ohio State "/>
        <s v="Blue/White Weekend 2010 (BWW10)"/>
        <s v="PSU @ Alabama"/>
        <s v="PSU vs Temple"/>
        <s v="PSU vs Illinois (Homecoming)"/>
        <s v="PSU vs Indiana @ Fedex Field"/>
        <s v="PSU vs MSU "/>
      </sharedItems>
    </cacheField>
    <cacheField name="Home/away">
      <sharedItems containsMixedTypes="0"/>
    </cacheField>
    <cacheField name="guests">
      <sharedItems containsSemiMixedTypes="0" containsString="0" containsMixedTypes="0" containsNumber="1" containsInteger="1" count="22">
        <n v="13"/>
        <n v="24"/>
        <n v="43"/>
        <n v="30"/>
        <n v="64"/>
        <n v="94"/>
        <n v="120"/>
        <n v="50"/>
        <n v="45"/>
        <n v="80"/>
        <n v="90"/>
        <n v="60"/>
        <n v="0"/>
        <n v="100"/>
        <n v="95"/>
        <n v="10"/>
        <n v="70"/>
        <n v="75"/>
        <n v="19"/>
        <n v="40"/>
        <n v="15"/>
        <n v="11"/>
      </sharedItems>
    </cacheField>
    <cacheField name="RV">
      <sharedItems containsSemiMixedTypes="0" containsString="0" containsMixedTypes="0" containsNumber="1" containsInteger="1"/>
    </cacheField>
    <cacheField name="weather">
      <sharedItems containsMixedTypes="0"/>
    </cacheField>
    <cacheField name="tips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C21" sheet="Sheet2"/>
  </cacheSource>
  <cacheFields count="3">
    <cacheField name="date">
      <sharedItems containsBlank="1" containsMixedTypes="0" count="11">
        <s v="2003"/>
        <m/>
        <s v="2004"/>
        <s v="2005"/>
        <s v="2006"/>
        <s v="2007"/>
        <s v="2008"/>
        <s v="2009"/>
        <s v="2010"/>
        <s v="Total Sum of tips"/>
        <s v="Total Sum of guests"/>
      </sharedItems>
    </cacheField>
    <cacheField name="Data2">
      <sharedItems containsMixedTypes="0"/>
    </cacheField>
    <cacheField name="Total">
      <sharedItems containsSemiMixedTypes="0" containsString="0" containsMixedTypes="0" containsNumber="1" count="18">
        <n v="0"/>
        <n v="37"/>
        <n v="58.23"/>
        <n v="137"/>
        <n v="286"/>
        <n v="274"/>
        <n v="256"/>
        <n v="175"/>
        <n v="533"/>
        <n v="260"/>
        <n v="628"/>
        <n v="265"/>
        <n v="409"/>
        <n v="190"/>
        <n v="745"/>
        <n v="270"/>
        <n v="2915.23"/>
        <n v="16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3:H36" firstHeaderRow="2" firstDataRow="2" firstDataCol="1"/>
  <pivotFields count="3">
    <pivotField axis="axisRow" compact="0" outline="0" subtotalTop="0" showAll="0">
      <items count="12">
        <item x="0"/>
        <item x="2"/>
        <item x="3"/>
        <item x="4"/>
        <item x="5"/>
        <item x="6"/>
        <item x="7"/>
        <item x="8"/>
        <item x="10"/>
        <item x="9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Total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1" firstHeaderRow="1" firstDataRow="1" firstDataCol="2"/>
  <pivotFields count="7"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countSubtotal="1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4"/>
  </pivotFields>
  <rowFields count="2">
    <field x="0"/>
    <field x="-2"/>
  </rowFields>
  <rowItems count="18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 t="grand">
      <x/>
    </i>
    <i t="grand" i="1">
      <x/>
    </i>
  </rowItems>
  <colItems count="1">
    <i/>
  </colItems>
  <dataFields count="2">
    <dataField name="Sum of tips" fld="6" baseField="0" baseItem="0"/>
    <dataField name="Sum of guest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pane xSplit="1" ySplit="1" topLeftCell="C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86" sqref="N86"/>
    </sheetView>
  </sheetViews>
  <sheetFormatPr defaultColWidth="9.140625" defaultRowHeight="12.75"/>
  <cols>
    <col min="1" max="1" width="12.140625" style="0" bestFit="1" customWidth="1"/>
    <col min="2" max="2" width="26.7109375" style="0" customWidth="1"/>
    <col min="3" max="3" width="13.00390625" style="0" bestFit="1" customWidth="1"/>
    <col min="4" max="4" width="9.7109375" style="0" bestFit="1" customWidth="1"/>
    <col min="5" max="5" width="8.57421875" style="0" customWidth="1"/>
    <col min="6" max="6" width="8.8515625" style="0" bestFit="1" customWidth="1"/>
    <col min="7" max="7" width="5.7109375" style="0" bestFit="1" customWidth="1"/>
    <col min="8" max="8" width="5.8515625" style="0" bestFit="1" customWidth="1"/>
    <col min="9" max="9" width="24.140625" style="0" bestFit="1" customWidth="1"/>
    <col min="10" max="10" width="9.140625" style="1" customWidth="1"/>
    <col min="11" max="11" width="11.28125" style="1" bestFit="1" customWidth="1"/>
    <col min="12" max="13" width="11.28125" style="1" customWidth="1"/>
    <col min="14" max="14" width="55.8515625" style="0" customWidth="1"/>
    <col min="15" max="15" width="31.28125" style="0" bestFit="1" customWidth="1"/>
  </cols>
  <sheetData>
    <row r="1" spans="1:15" s="38" customFormat="1" ht="25.5">
      <c r="A1" s="36" t="s">
        <v>0</v>
      </c>
      <c r="B1" s="36" t="s">
        <v>1</v>
      </c>
      <c r="C1" s="36" t="s">
        <v>57</v>
      </c>
      <c r="D1" s="36"/>
      <c r="E1" s="36" t="s">
        <v>108</v>
      </c>
      <c r="F1" s="36" t="s">
        <v>2</v>
      </c>
      <c r="G1" s="36"/>
      <c r="H1" s="36" t="s">
        <v>56</v>
      </c>
      <c r="I1" s="36" t="s">
        <v>3</v>
      </c>
      <c r="J1" s="37" t="s">
        <v>4</v>
      </c>
      <c r="K1" s="37" t="s">
        <v>30</v>
      </c>
      <c r="L1" s="37" t="s">
        <v>195</v>
      </c>
      <c r="M1" s="37" t="s">
        <v>196</v>
      </c>
      <c r="N1" s="36" t="s">
        <v>25</v>
      </c>
      <c r="O1" s="36" t="s">
        <v>116</v>
      </c>
    </row>
    <row r="2" spans="1:15" s="2" customFormat="1" ht="12.75">
      <c r="A2" s="15">
        <v>37898</v>
      </c>
      <c r="B2" s="16" t="s">
        <v>14</v>
      </c>
      <c r="C2" s="16" t="s">
        <v>59</v>
      </c>
      <c r="D2" s="16"/>
      <c r="E2" s="16" t="s">
        <v>106</v>
      </c>
      <c r="F2" s="16">
        <v>13</v>
      </c>
      <c r="G2" s="16"/>
      <c r="H2" s="16">
        <v>0</v>
      </c>
      <c r="I2" s="16" t="s">
        <v>18</v>
      </c>
      <c r="J2" s="17">
        <v>0</v>
      </c>
      <c r="K2" s="17">
        <f aca="true" t="shared" si="0" ref="K2:K17">J2/F2</f>
        <v>0</v>
      </c>
      <c r="L2" s="17"/>
      <c r="M2" s="17"/>
      <c r="N2" s="16"/>
      <c r="O2" s="18"/>
    </row>
    <row r="3" spans="1:15" s="2" customFormat="1" ht="12.75">
      <c r="A3" s="15">
        <v>37926</v>
      </c>
      <c r="B3" s="16" t="s">
        <v>13</v>
      </c>
      <c r="C3" s="16" t="s">
        <v>59</v>
      </c>
      <c r="D3" s="16"/>
      <c r="E3" s="16"/>
      <c r="F3" s="16">
        <v>24</v>
      </c>
      <c r="G3" s="16"/>
      <c r="H3" s="16">
        <v>0</v>
      </c>
      <c r="I3" s="16" t="s">
        <v>19</v>
      </c>
      <c r="J3" s="17">
        <v>0</v>
      </c>
      <c r="K3" s="17">
        <f t="shared" si="0"/>
        <v>0</v>
      </c>
      <c r="L3" s="17"/>
      <c r="M3" s="17"/>
      <c r="N3" s="16"/>
      <c r="O3" s="18"/>
    </row>
    <row r="4" spans="1:15" s="24" customFormat="1" ht="12.75">
      <c r="A4" s="21">
        <v>38101</v>
      </c>
      <c r="B4" s="22" t="s">
        <v>12</v>
      </c>
      <c r="C4" s="22" t="s">
        <v>59</v>
      </c>
      <c r="D4" s="22"/>
      <c r="E4" s="22"/>
      <c r="F4" s="22">
        <v>43</v>
      </c>
      <c r="G4" s="22"/>
      <c r="H4" s="22">
        <v>0</v>
      </c>
      <c r="I4" s="22" t="s">
        <v>19</v>
      </c>
      <c r="J4" s="23">
        <v>0</v>
      </c>
      <c r="K4" s="23">
        <f t="shared" si="0"/>
        <v>0</v>
      </c>
      <c r="L4" s="23"/>
      <c r="M4" s="23"/>
      <c r="N4" s="22"/>
      <c r="O4" s="22"/>
    </row>
    <row r="5" spans="1:15" s="24" customFormat="1" ht="12.75">
      <c r="A5" s="21">
        <v>38283</v>
      </c>
      <c r="B5" s="22" t="s">
        <v>11</v>
      </c>
      <c r="C5" s="22" t="s">
        <v>59</v>
      </c>
      <c r="D5" s="22"/>
      <c r="E5" s="22"/>
      <c r="F5" s="22">
        <v>30</v>
      </c>
      <c r="G5" s="22"/>
      <c r="H5" s="22">
        <v>0</v>
      </c>
      <c r="I5" s="22" t="s">
        <v>21</v>
      </c>
      <c r="J5" s="23">
        <v>0</v>
      </c>
      <c r="K5" s="23">
        <f t="shared" si="0"/>
        <v>0</v>
      </c>
      <c r="L5" s="23"/>
      <c r="M5" s="23"/>
      <c r="N5" s="22"/>
      <c r="O5" s="22"/>
    </row>
    <row r="6" spans="1:15" s="24" customFormat="1" ht="12.75">
      <c r="A6" s="21">
        <v>38311</v>
      </c>
      <c r="B6" s="22" t="s">
        <v>10</v>
      </c>
      <c r="C6" s="22" t="s">
        <v>59</v>
      </c>
      <c r="D6" s="22"/>
      <c r="E6" s="22"/>
      <c r="F6" s="22">
        <v>64</v>
      </c>
      <c r="G6" s="22"/>
      <c r="H6" s="22">
        <v>0</v>
      </c>
      <c r="I6" s="22" t="s">
        <v>22</v>
      </c>
      <c r="J6" s="23">
        <v>58.23</v>
      </c>
      <c r="K6" s="23">
        <f t="shared" si="0"/>
        <v>0.90984375</v>
      </c>
      <c r="L6" s="23"/>
      <c r="M6" s="23"/>
      <c r="N6" s="22" t="s">
        <v>23</v>
      </c>
      <c r="O6" s="22"/>
    </row>
    <row r="7" spans="1:15" ht="12.75">
      <c r="A7" s="15">
        <v>38465</v>
      </c>
      <c r="B7" s="16" t="s">
        <v>9</v>
      </c>
      <c r="C7" s="16" t="s">
        <v>59</v>
      </c>
      <c r="D7" s="16"/>
      <c r="E7" s="16"/>
      <c r="F7" s="16">
        <v>94</v>
      </c>
      <c r="G7" s="16"/>
      <c r="H7" s="16">
        <v>0</v>
      </c>
      <c r="I7" s="16" t="s">
        <v>5</v>
      </c>
      <c r="J7" s="17">
        <v>11</v>
      </c>
      <c r="K7" s="17">
        <f t="shared" si="0"/>
        <v>0.11702127659574468</v>
      </c>
      <c r="L7" s="17"/>
      <c r="M7" s="17"/>
      <c r="N7" s="16"/>
      <c r="O7" s="18"/>
    </row>
    <row r="8" spans="1:15" ht="12.75">
      <c r="A8" s="15">
        <v>38612</v>
      </c>
      <c r="B8" s="16" t="s">
        <v>8</v>
      </c>
      <c r="C8" s="16" t="s">
        <v>59</v>
      </c>
      <c r="D8" s="16"/>
      <c r="E8" s="16"/>
      <c r="F8" s="16">
        <v>30</v>
      </c>
      <c r="G8" s="16"/>
      <c r="H8" s="16">
        <v>0</v>
      </c>
      <c r="I8" s="16" t="s">
        <v>16</v>
      </c>
      <c r="J8" s="17">
        <v>16</v>
      </c>
      <c r="K8" s="17">
        <f t="shared" si="0"/>
        <v>0.5333333333333333</v>
      </c>
      <c r="L8" s="17"/>
      <c r="M8" s="17"/>
      <c r="N8" s="16"/>
      <c r="O8" s="18"/>
    </row>
    <row r="9" spans="1:15" ht="12.75">
      <c r="A9" s="15">
        <v>38632</v>
      </c>
      <c r="B9" s="16" t="s">
        <v>27</v>
      </c>
      <c r="C9" s="16" t="s">
        <v>101</v>
      </c>
      <c r="D9" s="16"/>
      <c r="E9" s="16"/>
      <c r="F9" s="16">
        <v>30</v>
      </c>
      <c r="G9" s="16"/>
      <c r="H9" s="16">
        <v>0</v>
      </c>
      <c r="I9" s="16" t="s">
        <v>15</v>
      </c>
      <c r="J9" s="17">
        <v>101</v>
      </c>
      <c r="K9" s="17">
        <f t="shared" si="0"/>
        <v>3.3666666666666667</v>
      </c>
      <c r="L9" s="17"/>
      <c r="M9" s="17"/>
      <c r="N9" s="16" t="s">
        <v>60</v>
      </c>
      <c r="O9" s="18"/>
    </row>
    <row r="10" spans="1:15" ht="25.5">
      <c r="A10" s="15">
        <v>38654</v>
      </c>
      <c r="B10" s="16" t="s">
        <v>7</v>
      </c>
      <c r="C10" s="16" t="s">
        <v>59</v>
      </c>
      <c r="D10" s="16"/>
      <c r="E10" s="16"/>
      <c r="F10" s="16">
        <v>120</v>
      </c>
      <c r="G10" s="16"/>
      <c r="H10" s="16">
        <v>0</v>
      </c>
      <c r="I10" s="16" t="s">
        <v>17</v>
      </c>
      <c r="J10" s="17">
        <v>158</v>
      </c>
      <c r="K10" s="17">
        <f t="shared" si="0"/>
        <v>1.3166666666666667</v>
      </c>
      <c r="L10" s="17"/>
      <c r="M10" s="17"/>
      <c r="N10" s="34" t="s">
        <v>26</v>
      </c>
      <c r="O10" s="18"/>
    </row>
    <row r="11" spans="1:15" s="24" customFormat="1" ht="12.75">
      <c r="A11" s="21">
        <v>38829</v>
      </c>
      <c r="B11" s="22" t="s">
        <v>28</v>
      </c>
      <c r="C11" s="22" t="s">
        <v>59</v>
      </c>
      <c r="D11" s="22"/>
      <c r="E11" s="22"/>
      <c r="F11" s="22">
        <v>50</v>
      </c>
      <c r="G11" s="22"/>
      <c r="H11" s="22">
        <v>0</v>
      </c>
      <c r="I11" s="22" t="s">
        <v>15</v>
      </c>
      <c r="J11" s="23">
        <v>15</v>
      </c>
      <c r="K11" s="23">
        <f t="shared" si="0"/>
        <v>0.3</v>
      </c>
      <c r="L11" s="23"/>
      <c r="M11" s="23"/>
      <c r="N11" s="22" t="s">
        <v>24</v>
      </c>
      <c r="O11" s="22"/>
    </row>
    <row r="12" spans="1:15" s="24" customFormat="1" ht="12.75">
      <c r="A12" s="21">
        <v>38990</v>
      </c>
      <c r="B12" s="22" t="s">
        <v>29</v>
      </c>
      <c r="C12" s="22" t="s">
        <v>59</v>
      </c>
      <c r="D12" s="22" t="s">
        <v>109</v>
      </c>
      <c r="E12" s="22">
        <v>20</v>
      </c>
      <c r="F12" s="22">
        <v>45</v>
      </c>
      <c r="G12" s="22"/>
      <c r="H12" s="22">
        <v>0</v>
      </c>
      <c r="I12" s="22" t="s">
        <v>5</v>
      </c>
      <c r="J12" s="23">
        <v>55</v>
      </c>
      <c r="K12" s="23">
        <f t="shared" si="0"/>
        <v>1.2222222222222223</v>
      </c>
      <c r="L12" s="23"/>
      <c r="M12" s="23"/>
      <c r="N12" s="22" t="s">
        <v>24</v>
      </c>
      <c r="O12" s="22" t="s">
        <v>117</v>
      </c>
    </row>
    <row r="13" spans="1:15" s="24" customFormat="1" ht="12.75">
      <c r="A13" s="21">
        <v>39011</v>
      </c>
      <c r="B13" s="22" t="s">
        <v>6</v>
      </c>
      <c r="C13" s="22" t="s">
        <v>59</v>
      </c>
      <c r="D13" s="22" t="s">
        <v>109</v>
      </c>
      <c r="E13" s="22">
        <v>50</v>
      </c>
      <c r="F13" s="22">
        <v>80</v>
      </c>
      <c r="G13" s="22"/>
      <c r="H13" s="22">
        <v>0</v>
      </c>
      <c r="I13" s="22" t="s">
        <v>20</v>
      </c>
      <c r="J13" s="23">
        <v>186</v>
      </c>
      <c r="K13" s="23">
        <f t="shared" si="0"/>
        <v>2.325</v>
      </c>
      <c r="L13" s="23"/>
      <c r="M13" s="23"/>
      <c r="N13" s="22" t="s">
        <v>33</v>
      </c>
      <c r="O13" s="22" t="s">
        <v>118</v>
      </c>
    </row>
    <row r="14" spans="1:15" s="2" customFormat="1" ht="12.75">
      <c r="A14" s="19">
        <v>39193</v>
      </c>
      <c r="B14" s="18" t="s">
        <v>31</v>
      </c>
      <c r="C14" s="18" t="s">
        <v>59</v>
      </c>
      <c r="D14" s="18" t="s">
        <v>109</v>
      </c>
      <c r="E14" s="18"/>
      <c r="F14" s="18">
        <v>90</v>
      </c>
      <c r="G14" s="18"/>
      <c r="H14" s="18">
        <v>0</v>
      </c>
      <c r="I14" s="18" t="s">
        <v>35</v>
      </c>
      <c r="J14" s="20">
        <v>197</v>
      </c>
      <c r="K14" s="20">
        <f t="shared" si="0"/>
        <v>2.188888888888889</v>
      </c>
      <c r="L14" s="20"/>
      <c r="M14" s="20"/>
      <c r="N14" s="18" t="s">
        <v>40</v>
      </c>
      <c r="O14" s="18"/>
    </row>
    <row r="15" spans="1:15" s="2" customFormat="1" ht="12.75">
      <c r="A15" s="19">
        <v>39333</v>
      </c>
      <c r="B15" s="18" t="s">
        <v>32</v>
      </c>
      <c r="C15" s="18" t="s">
        <v>59</v>
      </c>
      <c r="D15" s="18" t="s">
        <v>109</v>
      </c>
      <c r="E15" s="18">
        <v>47</v>
      </c>
      <c r="F15" s="18">
        <v>50</v>
      </c>
      <c r="G15" s="29">
        <f>(F15-E15)/E15</f>
        <v>0.06382978723404255</v>
      </c>
      <c r="H15" s="18">
        <v>2</v>
      </c>
      <c r="I15" s="18" t="s">
        <v>36</v>
      </c>
      <c r="J15" s="20">
        <v>28</v>
      </c>
      <c r="K15" s="20">
        <f t="shared" si="0"/>
        <v>0.56</v>
      </c>
      <c r="L15" s="20"/>
      <c r="M15" s="20"/>
      <c r="N15" s="18" t="s">
        <v>38</v>
      </c>
      <c r="O15" s="18"/>
    </row>
    <row r="16" spans="1:16" s="2" customFormat="1" ht="12.75">
      <c r="A16" s="19">
        <v>39368</v>
      </c>
      <c r="B16" s="18" t="s">
        <v>34</v>
      </c>
      <c r="C16" s="18" t="s">
        <v>59</v>
      </c>
      <c r="D16" s="18" t="s">
        <v>109</v>
      </c>
      <c r="E16" s="18">
        <v>35</v>
      </c>
      <c r="F16" s="18">
        <v>60</v>
      </c>
      <c r="G16" s="29">
        <f aca="true" t="shared" si="1" ref="G16:G34">(F16-E16)/E16</f>
        <v>0.7142857142857143</v>
      </c>
      <c r="H16" s="18">
        <v>0</v>
      </c>
      <c r="I16" s="18" t="s">
        <v>39</v>
      </c>
      <c r="J16" s="20">
        <v>179</v>
      </c>
      <c r="K16" s="20">
        <f t="shared" si="0"/>
        <v>2.9833333333333334</v>
      </c>
      <c r="L16" s="20"/>
      <c r="M16" s="20"/>
      <c r="N16" s="18" t="s">
        <v>99</v>
      </c>
      <c r="O16" s="18"/>
      <c r="P16" s="26"/>
    </row>
    <row r="17" spans="1:15" s="2" customFormat="1" ht="12.75">
      <c r="A17" s="19">
        <v>39382</v>
      </c>
      <c r="B17" s="18" t="s">
        <v>37</v>
      </c>
      <c r="C17" s="18" t="s">
        <v>59</v>
      </c>
      <c r="D17" s="18" t="s">
        <v>109</v>
      </c>
      <c r="E17" s="18">
        <v>38</v>
      </c>
      <c r="F17" s="18">
        <v>60</v>
      </c>
      <c r="G17" s="29">
        <f t="shared" si="1"/>
        <v>0.5789473684210527</v>
      </c>
      <c r="H17" s="18">
        <v>2</v>
      </c>
      <c r="I17" s="18" t="s">
        <v>44</v>
      </c>
      <c r="J17" s="20">
        <v>129</v>
      </c>
      <c r="K17" s="20">
        <f t="shared" si="0"/>
        <v>2.15</v>
      </c>
      <c r="L17" s="20"/>
      <c r="M17" s="20"/>
      <c r="N17" s="18" t="s">
        <v>45</v>
      </c>
      <c r="O17" s="18"/>
    </row>
    <row r="18" spans="1:15" s="24" customFormat="1" ht="12.75">
      <c r="A18" s="21">
        <v>39557</v>
      </c>
      <c r="B18" s="22" t="s">
        <v>43</v>
      </c>
      <c r="C18" s="22" t="s">
        <v>59</v>
      </c>
      <c r="D18" s="22" t="s">
        <v>109</v>
      </c>
      <c r="E18" s="22">
        <v>63</v>
      </c>
      <c r="F18" s="22">
        <v>100</v>
      </c>
      <c r="G18" s="29">
        <f t="shared" si="1"/>
        <v>0.5873015873015873</v>
      </c>
      <c r="H18" s="22">
        <v>2</v>
      </c>
      <c r="I18" s="22" t="s">
        <v>19</v>
      </c>
      <c r="J18" s="23">
        <v>140</v>
      </c>
      <c r="K18" s="23">
        <f>J18/F18</f>
        <v>1.4</v>
      </c>
      <c r="L18" s="23"/>
      <c r="M18" s="23"/>
      <c r="N18" s="22" t="s">
        <v>46</v>
      </c>
      <c r="O18" s="22"/>
    </row>
    <row r="19" spans="1:15" s="24" customFormat="1" ht="12.75">
      <c r="A19" s="21">
        <v>39697</v>
      </c>
      <c r="B19" s="22" t="s">
        <v>41</v>
      </c>
      <c r="C19" s="22" t="s">
        <v>59</v>
      </c>
      <c r="D19" s="22" t="s">
        <v>109</v>
      </c>
      <c r="E19" s="22">
        <v>62</v>
      </c>
      <c r="F19" s="22">
        <v>95</v>
      </c>
      <c r="G19" s="29">
        <f t="shared" si="1"/>
        <v>0.532258064516129</v>
      </c>
      <c r="H19" s="22">
        <v>3</v>
      </c>
      <c r="I19" s="22" t="s">
        <v>47</v>
      </c>
      <c r="J19" s="23">
        <v>170</v>
      </c>
      <c r="K19" s="23">
        <f>J19/F19</f>
        <v>1.7894736842105263</v>
      </c>
      <c r="L19" s="23"/>
      <c r="M19" s="23"/>
      <c r="N19" s="22" t="s">
        <v>48</v>
      </c>
      <c r="O19" s="22" t="s">
        <v>119</v>
      </c>
    </row>
    <row r="20" spans="1:15" s="24" customFormat="1" ht="12.75">
      <c r="A20" s="21">
        <v>39739</v>
      </c>
      <c r="B20" s="22" t="s">
        <v>42</v>
      </c>
      <c r="C20" s="22" t="s">
        <v>59</v>
      </c>
      <c r="D20" s="22" t="s">
        <v>109</v>
      </c>
      <c r="E20" s="22">
        <v>46</v>
      </c>
      <c r="F20" s="22">
        <v>60</v>
      </c>
      <c r="G20" s="29">
        <f t="shared" si="1"/>
        <v>0.30434782608695654</v>
      </c>
      <c r="H20" s="22">
        <v>2</v>
      </c>
      <c r="I20" s="22" t="s">
        <v>39</v>
      </c>
      <c r="J20" s="23">
        <v>318</v>
      </c>
      <c r="K20" s="23">
        <f>J20/F20</f>
        <v>5.3</v>
      </c>
      <c r="L20" s="23"/>
      <c r="M20" s="23"/>
      <c r="N20" s="22" t="s">
        <v>67</v>
      </c>
      <c r="O20" s="22" t="s">
        <v>120</v>
      </c>
    </row>
    <row r="21" spans="1:15" s="24" customFormat="1" ht="12.75">
      <c r="A21" s="21">
        <v>39746</v>
      </c>
      <c r="B21" s="22" t="s">
        <v>52</v>
      </c>
      <c r="C21" s="22" t="s">
        <v>58</v>
      </c>
      <c r="D21" s="22" t="s">
        <v>113</v>
      </c>
      <c r="E21" s="22" t="s">
        <v>106</v>
      </c>
      <c r="F21" s="22">
        <v>10</v>
      </c>
      <c r="G21" s="29"/>
      <c r="H21" s="22">
        <v>0</v>
      </c>
      <c r="I21" s="22" t="s">
        <v>17</v>
      </c>
      <c r="J21" s="23">
        <v>0</v>
      </c>
      <c r="K21" s="23"/>
      <c r="L21" s="23"/>
      <c r="M21" s="23"/>
      <c r="N21" s="22" t="s">
        <v>51</v>
      </c>
      <c r="O21" s="22"/>
    </row>
    <row r="22" spans="1:15" s="2" customFormat="1" ht="12.75">
      <c r="A22" s="19">
        <v>39928</v>
      </c>
      <c r="B22" s="18" t="s">
        <v>49</v>
      </c>
      <c r="C22" s="18" t="s">
        <v>59</v>
      </c>
      <c r="D22" s="18" t="s">
        <v>109</v>
      </c>
      <c r="E22" s="18">
        <v>42</v>
      </c>
      <c r="F22" s="18">
        <v>60</v>
      </c>
      <c r="G22" s="29">
        <f t="shared" si="1"/>
        <v>0.42857142857142855</v>
      </c>
      <c r="H22" s="18">
        <v>2</v>
      </c>
      <c r="I22" s="18" t="s">
        <v>55</v>
      </c>
      <c r="J22" s="20">
        <v>73</v>
      </c>
      <c r="K22" s="20">
        <f aca="true" t="shared" si="2" ref="K22:K40">J22/F22</f>
        <v>1.2166666666666666</v>
      </c>
      <c r="L22" s="20"/>
      <c r="M22" s="20"/>
      <c r="N22" s="18" t="s">
        <v>61</v>
      </c>
      <c r="O22" s="18" t="s">
        <v>129</v>
      </c>
    </row>
    <row r="23" spans="1:15" s="2" customFormat="1" ht="12.75">
      <c r="A23" s="19">
        <v>40068</v>
      </c>
      <c r="B23" s="18" t="s">
        <v>50</v>
      </c>
      <c r="C23" s="18" t="s">
        <v>59</v>
      </c>
      <c r="D23" s="18" t="s">
        <v>109</v>
      </c>
      <c r="E23" s="18">
        <v>26</v>
      </c>
      <c r="F23" s="18">
        <v>70</v>
      </c>
      <c r="G23" s="29">
        <f t="shared" si="1"/>
        <v>1.6923076923076923</v>
      </c>
      <c r="H23" s="18">
        <v>5</v>
      </c>
      <c r="I23" s="18" t="s">
        <v>44</v>
      </c>
      <c r="J23" s="20">
        <v>206</v>
      </c>
      <c r="K23" s="20">
        <f t="shared" si="2"/>
        <v>2.942857142857143</v>
      </c>
      <c r="L23" s="20"/>
      <c r="M23" s="20"/>
      <c r="N23" s="18" t="s">
        <v>63</v>
      </c>
      <c r="O23" s="18" t="s">
        <v>121</v>
      </c>
    </row>
    <row r="24" spans="1:15" s="2" customFormat="1" ht="12.75">
      <c r="A24" s="19">
        <v>40124</v>
      </c>
      <c r="B24" s="18" t="s">
        <v>53</v>
      </c>
      <c r="C24" s="18" t="s">
        <v>59</v>
      </c>
      <c r="D24" s="18" t="s">
        <v>109</v>
      </c>
      <c r="E24" s="18">
        <v>32</v>
      </c>
      <c r="F24" s="18">
        <v>60</v>
      </c>
      <c r="G24" s="29">
        <f t="shared" si="1"/>
        <v>0.875</v>
      </c>
      <c r="H24" s="18">
        <v>4</v>
      </c>
      <c r="I24" s="18" t="s">
        <v>66</v>
      </c>
      <c r="J24" s="20">
        <v>130</v>
      </c>
      <c r="K24" s="20">
        <f t="shared" si="2"/>
        <v>2.1666666666666665</v>
      </c>
      <c r="L24" s="20"/>
      <c r="M24" s="20"/>
      <c r="N24" s="18" t="s">
        <v>65</v>
      </c>
      <c r="O24" s="18"/>
    </row>
    <row r="25" spans="1:15" s="24" customFormat="1" ht="12.75">
      <c r="A25" s="21">
        <v>40292</v>
      </c>
      <c r="B25" s="22" t="s">
        <v>62</v>
      </c>
      <c r="C25" s="22" t="s">
        <v>59</v>
      </c>
      <c r="D25" s="22" t="s">
        <v>109</v>
      </c>
      <c r="E25" s="22">
        <v>45</v>
      </c>
      <c r="F25" s="22">
        <v>75</v>
      </c>
      <c r="G25" s="29">
        <f t="shared" si="1"/>
        <v>0.6666666666666666</v>
      </c>
      <c r="H25" s="22">
        <v>4</v>
      </c>
      <c r="I25" s="22" t="s">
        <v>64</v>
      </c>
      <c r="J25" s="23">
        <v>250</v>
      </c>
      <c r="K25" s="23">
        <f t="shared" si="2"/>
        <v>3.3333333333333335</v>
      </c>
      <c r="L25" s="23"/>
      <c r="M25" s="23"/>
      <c r="N25" s="22" t="s">
        <v>68</v>
      </c>
      <c r="O25" s="22" t="s">
        <v>129</v>
      </c>
    </row>
    <row r="26" spans="1:15" s="24" customFormat="1" ht="12.75">
      <c r="A26" s="21">
        <v>40432</v>
      </c>
      <c r="B26" s="22" t="s">
        <v>69</v>
      </c>
      <c r="C26" s="22" t="s">
        <v>58</v>
      </c>
      <c r="D26" s="22" t="s">
        <v>113</v>
      </c>
      <c r="E26" s="22" t="s">
        <v>106</v>
      </c>
      <c r="F26" s="22">
        <v>19</v>
      </c>
      <c r="G26" s="29"/>
      <c r="H26" s="22">
        <v>2</v>
      </c>
      <c r="I26" s="22" t="s">
        <v>72</v>
      </c>
      <c r="J26" s="23">
        <v>0</v>
      </c>
      <c r="K26" s="23">
        <f t="shared" si="2"/>
        <v>0</v>
      </c>
      <c r="L26" s="23"/>
      <c r="M26" s="23"/>
      <c r="N26" s="22"/>
      <c r="O26" s="22" t="s">
        <v>133</v>
      </c>
    </row>
    <row r="27" spans="1:15" s="24" customFormat="1" ht="12.75">
      <c r="A27" s="21">
        <v>40446</v>
      </c>
      <c r="B27" s="22" t="s">
        <v>70</v>
      </c>
      <c r="C27" s="22" t="s">
        <v>59</v>
      </c>
      <c r="D27" s="22" t="s">
        <v>109</v>
      </c>
      <c r="E27" s="22">
        <v>13</v>
      </c>
      <c r="F27" s="22">
        <v>40</v>
      </c>
      <c r="G27" s="29">
        <f t="shared" si="1"/>
        <v>2.076923076923077</v>
      </c>
      <c r="H27" s="22">
        <v>2</v>
      </c>
      <c r="I27" s="22" t="s">
        <v>75</v>
      </c>
      <c r="J27" s="23">
        <v>50</v>
      </c>
      <c r="K27" s="23">
        <f t="shared" si="2"/>
        <v>1.25</v>
      </c>
      <c r="L27" s="23"/>
      <c r="M27" s="23"/>
      <c r="N27" s="25" t="s">
        <v>100</v>
      </c>
      <c r="O27" s="22"/>
    </row>
    <row r="28" spans="1:15" s="24" customFormat="1" ht="12.75">
      <c r="A28" s="21">
        <v>40460</v>
      </c>
      <c r="B28" s="22" t="s">
        <v>71</v>
      </c>
      <c r="C28" s="22" t="s">
        <v>59</v>
      </c>
      <c r="D28" s="22" t="s">
        <v>109</v>
      </c>
      <c r="E28" s="22">
        <v>42</v>
      </c>
      <c r="F28" s="22">
        <v>60</v>
      </c>
      <c r="G28" s="29">
        <f t="shared" si="1"/>
        <v>0.42857142857142855</v>
      </c>
      <c r="H28" s="22">
        <v>4</v>
      </c>
      <c r="I28" s="22" t="s">
        <v>75</v>
      </c>
      <c r="J28" s="23">
        <v>192</v>
      </c>
      <c r="K28" s="23">
        <f t="shared" si="2"/>
        <v>3.2</v>
      </c>
      <c r="L28" s="23"/>
      <c r="M28" s="23"/>
      <c r="N28" s="22"/>
      <c r="O28" s="22" t="s">
        <v>132</v>
      </c>
    </row>
    <row r="29" spans="1:15" s="24" customFormat="1" ht="12.75">
      <c r="A29" s="21">
        <v>40495</v>
      </c>
      <c r="B29" s="22" t="s">
        <v>52</v>
      </c>
      <c r="C29" s="22" t="s">
        <v>58</v>
      </c>
      <c r="D29" s="22" t="s">
        <v>113</v>
      </c>
      <c r="E29" s="22" t="s">
        <v>106</v>
      </c>
      <c r="F29" s="22">
        <v>15</v>
      </c>
      <c r="G29" s="29"/>
      <c r="H29" s="22">
        <v>2</v>
      </c>
      <c r="I29" s="22" t="s">
        <v>75</v>
      </c>
      <c r="J29" s="23">
        <v>0</v>
      </c>
      <c r="K29" s="23">
        <f t="shared" si="2"/>
        <v>0</v>
      </c>
      <c r="L29" s="23"/>
      <c r="M29" s="23"/>
      <c r="N29" s="22"/>
      <c r="O29" s="22" t="s">
        <v>133</v>
      </c>
    </row>
    <row r="30" spans="1:15" s="24" customFormat="1" ht="12.75">
      <c r="A30" s="21">
        <v>40502</v>
      </c>
      <c r="B30" s="22" t="s">
        <v>73</v>
      </c>
      <c r="C30" s="22" t="s">
        <v>74</v>
      </c>
      <c r="D30" s="22" t="s">
        <v>109</v>
      </c>
      <c r="E30" s="22">
        <v>34</v>
      </c>
      <c r="F30" s="22">
        <v>50</v>
      </c>
      <c r="G30" s="29">
        <f t="shared" si="1"/>
        <v>0.47058823529411764</v>
      </c>
      <c r="H30" s="22">
        <v>2</v>
      </c>
      <c r="I30" s="22" t="s">
        <v>75</v>
      </c>
      <c r="J30" s="23">
        <v>253</v>
      </c>
      <c r="K30" s="23">
        <f t="shared" si="2"/>
        <v>5.06</v>
      </c>
      <c r="L30" s="23"/>
      <c r="M30" s="23"/>
      <c r="N30" s="25">
        <f>60+J28+J30</f>
        <v>505</v>
      </c>
      <c r="O30" s="22" t="s">
        <v>131</v>
      </c>
    </row>
    <row r="31" spans="1:15" s="24" customFormat="1" ht="12.75">
      <c r="A31" s="21">
        <v>40509</v>
      </c>
      <c r="B31" s="22" t="s">
        <v>76</v>
      </c>
      <c r="C31" s="22" t="s">
        <v>59</v>
      </c>
      <c r="D31" s="22" t="s">
        <v>113</v>
      </c>
      <c r="E31" s="22" t="s">
        <v>106</v>
      </c>
      <c r="F31" s="22">
        <v>11</v>
      </c>
      <c r="G31" s="29"/>
      <c r="H31" s="22">
        <v>0</v>
      </c>
      <c r="I31" s="22" t="s">
        <v>77</v>
      </c>
      <c r="J31" s="23">
        <v>0</v>
      </c>
      <c r="K31" s="23">
        <f t="shared" si="2"/>
        <v>0</v>
      </c>
      <c r="L31" s="23"/>
      <c r="M31" s="23"/>
      <c r="N31" s="22" t="s">
        <v>94</v>
      </c>
      <c r="O31" s="22" t="s">
        <v>130</v>
      </c>
    </row>
    <row r="32" spans="1:15" s="2" customFormat="1" ht="12.75">
      <c r="A32" s="26">
        <v>40649</v>
      </c>
      <c r="B32" s="18" t="s">
        <v>102</v>
      </c>
      <c r="C32" s="18" t="s">
        <v>59</v>
      </c>
      <c r="D32" s="18" t="s">
        <v>109</v>
      </c>
      <c r="E32" s="18">
        <v>56</v>
      </c>
      <c r="F32" s="18">
        <v>60</v>
      </c>
      <c r="G32" s="29">
        <f t="shared" si="1"/>
        <v>0.07142857142857142</v>
      </c>
      <c r="H32" s="18">
        <v>4</v>
      </c>
      <c r="I32" s="18" t="s">
        <v>103</v>
      </c>
      <c r="J32" s="27">
        <v>84</v>
      </c>
      <c r="K32" s="27">
        <f t="shared" si="2"/>
        <v>1.4</v>
      </c>
      <c r="L32" s="27"/>
      <c r="M32" s="27"/>
      <c r="N32" s="2" t="s">
        <v>104</v>
      </c>
      <c r="O32" s="30" t="s">
        <v>129</v>
      </c>
    </row>
    <row r="33" spans="1:15" s="2" customFormat="1" ht="15">
      <c r="A33" s="26">
        <v>40789</v>
      </c>
      <c r="B33" s="18" t="s">
        <v>105</v>
      </c>
      <c r="C33" s="18" t="s">
        <v>59</v>
      </c>
      <c r="D33" s="18" t="s">
        <v>110</v>
      </c>
      <c r="E33" s="2" t="s">
        <v>106</v>
      </c>
      <c r="F33" s="18">
        <v>10</v>
      </c>
      <c r="G33" s="29"/>
      <c r="H33" s="18">
        <v>1</v>
      </c>
      <c r="I33" s="18" t="s">
        <v>35</v>
      </c>
      <c r="J33" s="27">
        <v>0</v>
      </c>
      <c r="K33" s="27">
        <f t="shared" si="2"/>
        <v>0</v>
      </c>
      <c r="L33" s="27"/>
      <c r="M33" s="27"/>
      <c r="N33" s="2">
        <f>405-120</f>
        <v>285</v>
      </c>
      <c r="O33" s="31" t="s">
        <v>128</v>
      </c>
    </row>
    <row r="34" spans="1:15" s="2" customFormat="1" ht="12.75">
      <c r="A34" s="26">
        <v>40796</v>
      </c>
      <c r="B34" s="18" t="s">
        <v>107</v>
      </c>
      <c r="C34" s="18" t="s">
        <v>59</v>
      </c>
      <c r="D34" s="18" t="s">
        <v>111</v>
      </c>
      <c r="E34" s="2">
        <v>53</v>
      </c>
      <c r="F34" s="18">
        <v>60</v>
      </c>
      <c r="G34" s="29">
        <f t="shared" si="1"/>
        <v>0.1320754716981132</v>
      </c>
      <c r="H34" s="18">
        <v>6</v>
      </c>
      <c r="I34" s="18" t="s">
        <v>112</v>
      </c>
      <c r="J34" s="27">
        <v>379</v>
      </c>
      <c r="K34" s="27">
        <f t="shared" si="2"/>
        <v>6.316666666666666</v>
      </c>
      <c r="L34" s="27"/>
      <c r="M34" s="27"/>
      <c r="N34" s="28">
        <f>N33+J34</f>
        <v>664</v>
      </c>
      <c r="O34" s="2" t="s">
        <v>127</v>
      </c>
    </row>
    <row r="35" spans="1:15" ht="12.75">
      <c r="A35" s="26">
        <v>40810</v>
      </c>
      <c r="B35" s="18" t="s">
        <v>115</v>
      </c>
      <c r="C35" s="18" t="s">
        <v>59</v>
      </c>
      <c r="D35" s="2" t="s">
        <v>110</v>
      </c>
      <c r="E35" s="2" t="s">
        <v>106</v>
      </c>
      <c r="F35" s="18">
        <v>10</v>
      </c>
      <c r="G35" s="18"/>
      <c r="H35" s="18">
        <v>1</v>
      </c>
      <c r="I35" s="18" t="s">
        <v>75</v>
      </c>
      <c r="J35" s="27">
        <v>0</v>
      </c>
      <c r="K35" s="27">
        <f t="shared" si="2"/>
        <v>0</v>
      </c>
      <c r="L35" s="27"/>
      <c r="M35" s="27"/>
      <c r="N35" s="2"/>
      <c r="O35" s="2" t="s">
        <v>126</v>
      </c>
    </row>
    <row r="36" spans="1:15" ht="12.75">
      <c r="A36" s="26">
        <v>40824</v>
      </c>
      <c r="B36" s="18" t="s">
        <v>114</v>
      </c>
      <c r="C36" s="18" t="s">
        <v>59</v>
      </c>
      <c r="D36" s="18" t="s">
        <v>110</v>
      </c>
      <c r="E36" s="18" t="s">
        <v>106</v>
      </c>
      <c r="F36" s="18">
        <v>12</v>
      </c>
      <c r="G36" s="2"/>
      <c r="H36" s="18">
        <v>1</v>
      </c>
      <c r="I36" s="18" t="s">
        <v>75</v>
      </c>
      <c r="J36" s="27">
        <v>0</v>
      </c>
      <c r="K36" s="27">
        <f t="shared" si="2"/>
        <v>0</v>
      </c>
      <c r="L36" s="27"/>
      <c r="M36" s="27"/>
      <c r="N36" s="2"/>
      <c r="O36" s="2" t="s">
        <v>125</v>
      </c>
    </row>
    <row r="37" spans="1:15" ht="12.75">
      <c r="A37" s="26">
        <v>40831</v>
      </c>
      <c r="B37" s="18" t="s">
        <v>122</v>
      </c>
      <c r="C37" s="18" t="s">
        <v>59</v>
      </c>
      <c r="D37" s="18" t="s">
        <v>111</v>
      </c>
      <c r="E37" s="2">
        <v>56</v>
      </c>
      <c r="F37" s="18">
        <v>65</v>
      </c>
      <c r="G37" s="2"/>
      <c r="H37" s="18">
        <v>4</v>
      </c>
      <c r="I37" s="18" t="s">
        <v>123</v>
      </c>
      <c r="J37" s="27">
        <v>123</v>
      </c>
      <c r="K37" s="27">
        <f t="shared" si="2"/>
        <v>1.8923076923076922</v>
      </c>
      <c r="L37" s="27"/>
      <c r="M37" s="27"/>
      <c r="N37" s="30" t="s">
        <v>134</v>
      </c>
      <c r="O37" s="2" t="s">
        <v>124</v>
      </c>
    </row>
    <row r="38" spans="1:15" ht="12.75">
      <c r="A38" s="26">
        <v>40845</v>
      </c>
      <c r="B38" s="18" t="s">
        <v>135</v>
      </c>
      <c r="C38" s="18" t="s">
        <v>59</v>
      </c>
      <c r="D38" s="2"/>
      <c r="E38" s="2"/>
      <c r="F38" s="18">
        <v>8</v>
      </c>
      <c r="G38" s="2"/>
      <c r="H38" s="18">
        <v>1</v>
      </c>
      <c r="I38" s="18" t="s">
        <v>138</v>
      </c>
      <c r="J38" s="27">
        <v>0</v>
      </c>
      <c r="K38" s="27">
        <f t="shared" si="2"/>
        <v>0</v>
      </c>
      <c r="L38" s="27"/>
      <c r="M38" s="27"/>
      <c r="N38" s="28">
        <f>N34+J37-50</f>
        <v>737</v>
      </c>
      <c r="O38" s="2" t="s">
        <v>139</v>
      </c>
    </row>
    <row r="39" spans="1:15" ht="12.75">
      <c r="A39" s="26">
        <v>40859</v>
      </c>
      <c r="B39" s="18" t="s">
        <v>136</v>
      </c>
      <c r="C39" s="18" t="s">
        <v>59</v>
      </c>
      <c r="D39" s="2"/>
      <c r="E39" s="2"/>
      <c r="F39" s="18">
        <v>15</v>
      </c>
      <c r="G39" s="2"/>
      <c r="H39" s="18">
        <v>4</v>
      </c>
      <c r="I39" s="18" t="s">
        <v>163</v>
      </c>
      <c r="J39" s="27">
        <v>0</v>
      </c>
      <c r="K39" s="27">
        <f t="shared" si="2"/>
        <v>0</v>
      </c>
      <c r="L39" s="27"/>
      <c r="M39" s="27"/>
      <c r="N39" s="2"/>
      <c r="O39" s="2" t="s">
        <v>137</v>
      </c>
    </row>
    <row r="40" spans="1:15" ht="12.75">
      <c r="A40" s="26">
        <v>40910</v>
      </c>
      <c r="B40" s="18" t="s">
        <v>210</v>
      </c>
      <c r="C40" s="18" t="s">
        <v>58</v>
      </c>
      <c r="D40" s="2"/>
      <c r="E40" s="2"/>
      <c r="F40" s="18">
        <v>4</v>
      </c>
      <c r="G40" s="2"/>
      <c r="H40" s="18"/>
      <c r="I40" s="18"/>
      <c r="J40" s="27">
        <v>0</v>
      </c>
      <c r="K40" s="27">
        <f t="shared" si="2"/>
        <v>0</v>
      </c>
      <c r="L40" s="27"/>
      <c r="M40" s="27"/>
      <c r="N40" s="2"/>
      <c r="O40" s="2"/>
    </row>
    <row r="41" spans="1:14" ht="12.75">
      <c r="A41" s="35"/>
      <c r="N41" s="32" t="s">
        <v>141</v>
      </c>
    </row>
    <row r="42" spans="1:14" ht="12.75">
      <c r="A42" s="35"/>
      <c r="N42" s="32" t="s">
        <v>140</v>
      </c>
    </row>
    <row r="43" spans="1:14" ht="12.75">
      <c r="A43" s="35"/>
      <c r="N43" s="33">
        <f>N38-320-65</f>
        <v>352</v>
      </c>
    </row>
    <row r="44" spans="1:15" s="24" customFormat="1" ht="12.75">
      <c r="A44" s="39">
        <v>41020</v>
      </c>
      <c r="B44" s="22" t="s">
        <v>102</v>
      </c>
      <c r="C44" s="22" t="s">
        <v>59</v>
      </c>
      <c r="D44" s="24" t="s">
        <v>111</v>
      </c>
      <c r="E44" s="24">
        <v>31</v>
      </c>
      <c r="F44" s="24">
        <v>50</v>
      </c>
      <c r="H44" s="22">
        <v>5</v>
      </c>
      <c r="J44" s="40">
        <v>161</v>
      </c>
      <c r="K44" s="40"/>
      <c r="L44" s="40"/>
      <c r="M44" s="40"/>
      <c r="N44" s="41">
        <f>N43+J44</f>
        <v>513</v>
      </c>
      <c r="O44" s="24" t="s">
        <v>142</v>
      </c>
    </row>
    <row r="45" spans="1:15" s="24" customFormat="1" ht="12.75">
      <c r="A45" s="39">
        <v>41153</v>
      </c>
      <c r="B45" s="24" t="s">
        <v>144</v>
      </c>
      <c r="C45" s="24" t="s">
        <v>59</v>
      </c>
      <c r="D45" s="24" t="s">
        <v>110</v>
      </c>
      <c r="E45" s="24" t="s">
        <v>106</v>
      </c>
      <c r="F45" s="24">
        <v>24</v>
      </c>
      <c r="H45" s="24">
        <v>1</v>
      </c>
      <c r="I45" s="24" t="s">
        <v>145</v>
      </c>
      <c r="J45" s="40">
        <v>0</v>
      </c>
      <c r="K45" s="40"/>
      <c r="L45" s="40"/>
      <c r="M45" s="40"/>
      <c r="N45" s="24" t="s">
        <v>143</v>
      </c>
      <c r="O45" s="24" t="s">
        <v>150</v>
      </c>
    </row>
    <row r="46" spans="1:15" s="24" customFormat="1" ht="12.75">
      <c r="A46" s="39">
        <v>41160</v>
      </c>
      <c r="B46" s="24" t="s">
        <v>147</v>
      </c>
      <c r="C46" s="24" t="s">
        <v>58</v>
      </c>
      <c r="E46" s="42" t="s">
        <v>106</v>
      </c>
      <c r="F46" s="24">
        <v>6</v>
      </c>
      <c r="H46" s="24">
        <v>1</v>
      </c>
      <c r="I46" s="24" t="s">
        <v>146</v>
      </c>
      <c r="J46" s="40">
        <v>0</v>
      </c>
      <c r="K46" s="40"/>
      <c r="L46" s="40"/>
      <c r="M46" s="40"/>
      <c r="N46" s="41">
        <f>N44-40</f>
        <v>473</v>
      </c>
      <c r="O46" s="24" t="s">
        <v>133</v>
      </c>
    </row>
    <row r="47" spans="1:15" s="24" customFormat="1" ht="12.75">
      <c r="A47" s="39">
        <v>41167</v>
      </c>
      <c r="B47" s="24" t="s">
        <v>148</v>
      </c>
      <c r="C47" s="24" t="s">
        <v>59</v>
      </c>
      <c r="E47" s="24">
        <v>31</v>
      </c>
      <c r="F47" s="24">
        <v>40</v>
      </c>
      <c r="H47" s="24">
        <v>5</v>
      </c>
      <c r="I47" s="24" t="s">
        <v>149</v>
      </c>
      <c r="J47" s="40">
        <v>97</v>
      </c>
      <c r="K47" s="40"/>
      <c r="L47" s="40"/>
      <c r="M47" s="40"/>
      <c r="N47" s="41">
        <f>N46+J47</f>
        <v>570</v>
      </c>
      <c r="O47" s="24" t="s">
        <v>151</v>
      </c>
    </row>
    <row r="48" spans="1:15" s="24" customFormat="1" ht="12.75">
      <c r="A48" s="39">
        <v>41174</v>
      </c>
      <c r="B48" s="24" t="s">
        <v>70</v>
      </c>
      <c r="C48" s="24" t="s">
        <v>59</v>
      </c>
      <c r="F48" s="24">
        <v>20</v>
      </c>
      <c r="H48" s="24">
        <v>1</v>
      </c>
      <c r="I48" s="24" t="s">
        <v>149</v>
      </c>
      <c r="J48" s="40">
        <v>0</v>
      </c>
      <c r="K48" s="40"/>
      <c r="L48" s="40"/>
      <c r="M48" s="40"/>
      <c r="O48" s="24" t="s">
        <v>152</v>
      </c>
    </row>
    <row r="49" spans="1:15" s="24" customFormat="1" ht="12.75">
      <c r="A49" s="39">
        <v>41188</v>
      </c>
      <c r="B49" s="24" t="s">
        <v>153</v>
      </c>
      <c r="C49" s="24" t="s">
        <v>59</v>
      </c>
      <c r="F49" s="24">
        <v>40</v>
      </c>
      <c r="H49" s="24">
        <v>4</v>
      </c>
      <c r="I49" s="24" t="s">
        <v>154</v>
      </c>
      <c r="J49" s="40"/>
      <c r="K49" s="40"/>
      <c r="L49" s="40"/>
      <c r="M49" s="40"/>
      <c r="O49" s="24" t="s">
        <v>117</v>
      </c>
    </row>
    <row r="50" spans="1:15" s="24" customFormat="1" ht="12.75">
      <c r="A50" s="39">
        <v>41209</v>
      </c>
      <c r="B50" s="24" t="s">
        <v>155</v>
      </c>
      <c r="C50" s="24" t="s">
        <v>59</v>
      </c>
      <c r="F50" s="24">
        <v>20</v>
      </c>
      <c r="I50" s="24" t="s">
        <v>158</v>
      </c>
      <c r="J50" s="40">
        <v>0</v>
      </c>
      <c r="K50" s="40"/>
      <c r="L50" s="40"/>
      <c r="M50" s="40"/>
      <c r="O50" s="24" t="s">
        <v>156</v>
      </c>
    </row>
    <row r="51" spans="1:15" s="24" customFormat="1" ht="12.75">
      <c r="A51" s="39">
        <v>41230</v>
      </c>
      <c r="B51" s="24" t="s">
        <v>159</v>
      </c>
      <c r="C51" s="24" t="s">
        <v>59</v>
      </c>
      <c r="F51" s="24">
        <v>15</v>
      </c>
      <c r="I51" s="24" t="s">
        <v>158</v>
      </c>
      <c r="J51" s="40">
        <v>0</v>
      </c>
      <c r="K51" s="40"/>
      <c r="L51" s="40"/>
      <c r="M51" s="40"/>
      <c r="O51" s="24" t="s">
        <v>157</v>
      </c>
    </row>
    <row r="52" spans="1:15" s="24" customFormat="1" ht="12.75">
      <c r="A52" s="39">
        <v>41237</v>
      </c>
      <c r="B52" s="24" t="s">
        <v>161</v>
      </c>
      <c r="C52" s="24" t="s">
        <v>59</v>
      </c>
      <c r="F52" s="24">
        <v>25</v>
      </c>
      <c r="I52" s="24" t="s">
        <v>160</v>
      </c>
      <c r="J52" s="40">
        <v>0</v>
      </c>
      <c r="K52" s="40"/>
      <c r="L52" s="40"/>
      <c r="M52" s="40"/>
      <c r="N52" s="24" t="str">
        <f>"balance = "&amp;N55+95+60</f>
        <v>balance = 570</v>
      </c>
      <c r="O52" s="24" t="s">
        <v>162</v>
      </c>
    </row>
    <row r="53" ht="12.75">
      <c r="N53" t="s">
        <v>164</v>
      </c>
    </row>
    <row r="54" ht="12.75">
      <c r="N54" t="s">
        <v>165</v>
      </c>
    </row>
    <row r="55" spans="1:14" ht="12.75">
      <c r="A55" s="35">
        <v>41384</v>
      </c>
      <c r="B55" s="24" t="s">
        <v>102</v>
      </c>
      <c r="C55" s="24" t="s">
        <v>59</v>
      </c>
      <c r="F55" s="24">
        <v>30</v>
      </c>
      <c r="H55">
        <v>3</v>
      </c>
      <c r="I55" s="24" t="s">
        <v>160</v>
      </c>
      <c r="J55" s="1">
        <v>31</v>
      </c>
      <c r="N55">
        <f>570-95-60</f>
        <v>415</v>
      </c>
    </row>
    <row r="56" spans="1:10" ht="12.75">
      <c r="A56" s="35">
        <v>41524</v>
      </c>
      <c r="B56" s="24" t="s">
        <v>201</v>
      </c>
      <c r="C56" s="24" t="s">
        <v>59</v>
      </c>
      <c r="F56" s="24">
        <v>20</v>
      </c>
      <c r="I56" s="24"/>
      <c r="J56" s="1">
        <v>0</v>
      </c>
    </row>
    <row r="57" spans="1:10" ht="12.75">
      <c r="A57" s="35">
        <v>41896</v>
      </c>
      <c r="B57" s="24" t="s">
        <v>202</v>
      </c>
      <c r="C57" s="24" t="s">
        <v>59</v>
      </c>
      <c r="F57" s="24">
        <v>20</v>
      </c>
      <c r="I57" s="24"/>
      <c r="J57" s="1">
        <v>0</v>
      </c>
    </row>
    <row r="58" spans="1:15" ht="12.75">
      <c r="A58" s="43">
        <v>41538</v>
      </c>
      <c r="B58" s="24" t="s">
        <v>166</v>
      </c>
      <c r="C58" s="24" t="s">
        <v>59</v>
      </c>
      <c r="F58" s="24">
        <v>40</v>
      </c>
      <c r="H58">
        <v>4</v>
      </c>
      <c r="I58" s="24" t="s">
        <v>168</v>
      </c>
      <c r="J58" s="1">
        <v>25</v>
      </c>
      <c r="O58" t="s">
        <v>170</v>
      </c>
    </row>
    <row r="59" spans="1:15" ht="12.75">
      <c r="A59" s="35">
        <v>41559</v>
      </c>
      <c r="B59" s="24" t="s">
        <v>167</v>
      </c>
      <c r="C59" s="24" t="s">
        <v>59</v>
      </c>
      <c r="F59" s="24">
        <v>40</v>
      </c>
      <c r="H59">
        <v>4</v>
      </c>
      <c r="I59" t="s">
        <v>75</v>
      </c>
      <c r="J59" s="1">
        <v>123</v>
      </c>
      <c r="N59" s="33">
        <f>N55+J55+J58+J59</f>
        <v>594</v>
      </c>
      <c r="O59" t="s">
        <v>169</v>
      </c>
    </row>
    <row r="60" spans="1:14" ht="12.75">
      <c r="A60" s="35">
        <v>41573</v>
      </c>
      <c r="B60" s="24" t="s">
        <v>203</v>
      </c>
      <c r="C60" s="24" t="s">
        <v>58</v>
      </c>
      <c r="F60" s="24">
        <v>9</v>
      </c>
      <c r="H60">
        <v>1</v>
      </c>
      <c r="J60" s="1">
        <v>0</v>
      </c>
      <c r="N60" s="33"/>
    </row>
    <row r="61" spans="1:14" ht="12.75">
      <c r="A61" s="35">
        <v>41580</v>
      </c>
      <c r="B61" s="24" t="s">
        <v>204</v>
      </c>
      <c r="C61" s="24" t="s">
        <v>59</v>
      </c>
      <c r="F61" s="24">
        <v>20</v>
      </c>
      <c r="J61" s="1">
        <v>0</v>
      </c>
      <c r="N61" s="33"/>
    </row>
    <row r="62" spans="1:14" ht="12.75">
      <c r="A62" s="35">
        <v>41594</v>
      </c>
      <c r="B62" s="24" t="s">
        <v>208</v>
      </c>
      <c r="C62" s="24" t="s">
        <v>59</v>
      </c>
      <c r="F62" s="24">
        <v>20</v>
      </c>
      <c r="J62" s="1">
        <v>0</v>
      </c>
      <c r="N62" s="33"/>
    </row>
    <row r="63" spans="1:14" ht="12.75">
      <c r="A63" s="35">
        <v>41601</v>
      </c>
      <c r="B63" s="24" t="s">
        <v>209</v>
      </c>
      <c r="C63" s="24" t="s">
        <v>59</v>
      </c>
      <c r="F63" s="24">
        <v>20</v>
      </c>
      <c r="J63" s="1">
        <v>0</v>
      </c>
      <c r="L63" s="1">
        <v>100</v>
      </c>
      <c r="M63" s="1">
        <f>N59-L63</f>
        <v>494</v>
      </c>
      <c r="N63" s="32" t="s">
        <v>200</v>
      </c>
    </row>
    <row r="64" spans="1:15" ht="12.75">
      <c r="A64" s="44">
        <v>41741</v>
      </c>
      <c r="B64" s="45" t="s">
        <v>171</v>
      </c>
      <c r="C64" s="46" t="s">
        <v>192</v>
      </c>
      <c r="D64" s="45" t="s">
        <v>172</v>
      </c>
      <c r="E64" s="45"/>
      <c r="F64" s="45">
        <v>40</v>
      </c>
      <c r="G64" s="47"/>
      <c r="H64" s="47">
        <v>2</v>
      </c>
      <c r="I64" s="47"/>
      <c r="J64" s="1">
        <v>78</v>
      </c>
      <c r="M64" s="1">
        <f>M63+J64-L64</f>
        <v>572</v>
      </c>
      <c r="O64" s="45" t="s">
        <v>173</v>
      </c>
    </row>
    <row r="65" spans="1:15" ht="12.75">
      <c r="A65" s="48">
        <v>41880</v>
      </c>
      <c r="B65" s="49" t="s">
        <v>174</v>
      </c>
      <c r="C65" s="49" t="s">
        <v>193</v>
      </c>
      <c r="D65" s="49" t="s">
        <v>175</v>
      </c>
      <c r="E65" s="49"/>
      <c r="F65" s="49">
        <v>7</v>
      </c>
      <c r="G65" s="50"/>
      <c r="H65" s="49">
        <v>0</v>
      </c>
      <c r="I65" s="50"/>
      <c r="J65" s="1">
        <v>0</v>
      </c>
      <c r="M65" s="1">
        <f aca="true" t="shared" si="3" ref="M65:M76">M64+J65-L65</f>
        <v>572</v>
      </c>
      <c r="O65" s="49" t="s">
        <v>176</v>
      </c>
    </row>
    <row r="66" spans="1:15" ht="12.75">
      <c r="A66" s="51">
        <v>41888</v>
      </c>
      <c r="B66" s="52" t="s">
        <v>177</v>
      </c>
      <c r="C66" s="52" t="s">
        <v>192</v>
      </c>
      <c r="D66" s="52" t="s">
        <v>175</v>
      </c>
      <c r="E66" s="52"/>
      <c r="F66" s="52">
        <v>25</v>
      </c>
      <c r="G66" s="53"/>
      <c r="H66" s="52">
        <v>1</v>
      </c>
      <c r="I66" s="52"/>
      <c r="J66" s="1">
        <v>40</v>
      </c>
      <c r="M66" s="1">
        <f t="shared" si="3"/>
        <v>612</v>
      </c>
      <c r="O66" s="52" t="s">
        <v>178</v>
      </c>
    </row>
    <row r="67" spans="1:15" ht="25.5">
      <c r="A67" s="51">
        <v>41902</v>
      </c>
      <c r="B67" s="52" t="s">
        <v>179</v>
      </c>
      <c r="C67" s="52" t="s">
        <v>192</v>
      </c>
      <c r="D67" s="52" t="s">
        <v>175</v>
      </c>
      <c r="E67" s="52"/>
      <c r="F67" s="52">
        <v>25</v>
      </c>
      <c r="G67" s="53"/>
      <c r="H67" s="52">
        <v>0</v>
      </c>
      <c r="I67" s="52"/>
      <c r="J67" s="1">
        <v>0</v>
      </c>
      <c r="M67" s="1">
        <f t="shared" si="3"/>
        <v>612</v>
      </c>
      <c r="O67" s="52" t="s">
        <v>180</v>
      </c>
    </row>
    <row r="68" spans="1:15" ht="25.5">
      <c r="A68" s="44">
        <v>41909</v>
      </c>
      <c r="B68" s="45" t="s">
        <v>181</v>
      </c>
      <c r="C68" s="45" t="s">
        <v>192</v>
      </c>
      <c r="D68" s="45" t="s">
        <v>172</v>
      </c>
      <c r="E68" s="45"/>
      <c r="F68" s="45">
        <v>40</v>
      </c>
      <c r="G68" s="47"/>
      <c r="H68" s="47">
        <v>3</v>
      </c>
      <c r="I68" s="45"/>
      <c r="J68" s="1">
        <v>70</v>
      </c>
      <c r="L68" s="1">
        <v>20</v>
      </c>
      <c r="M68" s="1">
        <f t="shared" si="3"/>
        <v>662</v>
      </c>
      <c r="N68" s="32" t="s">
        <v>199</v>
      </c>
      <c r="O68" s="45" t="s">
        <v>182</v>
      </c>
    </row>
    <row r="69" spans="1:15" ht="12.75">
      <c r="A69" s="48">
        <v>41923</v>
      </c>
      <c r="B69" s="49" t="s">
        <v>183</v>
      </c>
      <c r="C69" s="54" t="s">
        <v>58</v>
      </c>
      <c r="D69" s="49" t="s">
        <v>184</v>
      </c>
      <c r="E69" s="49"/>
      <c r="F69" s="49">
        <v>2</v>
      </c>
      <c r="G69" s="50"/>
      <c r="H69" s="49">
        <v>1</v>
      </c>
      <c r="I69" s="49"/>
      <c r="J69" s="1">
        <v>0</v>
      </c>
      <c r="M69" s="1">
        <f t="shared" si="3"/>
        <v>662</v>
      </c>
      <c r="O69" s="49" t="s">
        <v>185</v>
      </c>
    </row>
    <row r="70" spans="1:15" ht="12.75">
      <c r="A70" s="44">
        <v>41937</v>
      </c>
      <c r="B70" s="45" t="s">
        <v>186</v>
      </c>
      <c r="C70" s="46" t="s">
        <v>59</v>
      </c>
      <c r="D70" s="45" t="s">
        <v>172</v>
      </c>
      <c r="E70" s="45"/>
      <c r="F70" s="45">
        <v>45</v>
      </c>
      <c r="G70" s="47"/>
      <c r="H70" s="47">
        <v>3</v>
      </c>
      <c r="I70" s="45"/>
      <c r="J70" s="1">
        <v>121</v>
      </c>
      <c r="L70" s="1">
        <v>40</v>
      </c>
      <c r="M70" s="1">
        <f t="shared" si="3"/>
        <v>743</v>
      </c>
      <c r="N70" s="32" t="s">
        <v>198</v>
      </c>
      <c r="O70" s="45" t="s">
        <v>187</v>
      </c>
    </row>
    <row r="71" spans="1:15" ht="12.75">
      <c r="A71" s="51">
        <v>41944</v>
      </c>
      <c r="B71" s="52" t="s">
        <v>188</v>
      </c>
      <c r="C71" s="52" t="s">
        <v>59</v>
      </c>
      <c r="D71" s="52" t="s">
        <v>175</v>
      </c>
      <c r="E71" s="52"/>
      <c r="F71" s="52">
        <v>20</v>
      </c>
      <c r="G71" s="53"/>
      <c r="H71" s="52">
        <v>1</v>
      </c>
      <c r="I71" s="53"/>
      <c r="J71" s="1">
        <v>20</v>
      </c>
      <c r="M71" s="1">
        <f t="shared" si="3"/>
        <v>763</v>
      </c>
      <c r="O71" s="52" t="s">
        <v>189</v>
      </c>
    </row>
    <row r="72" spans="1:15" ht="25.5">
      <c r="A72" s="51">
        <v>41958</v>
      </c>
      <c r="B72" s="57" t="s">
        <v>190</v>
      </c>
      <c r="C72" s="57" t="s">
        <v>59</v>
      </c>
      <c r="D72" s="57" t="s">
        <v>175</v>
      </c>
      <c r="E72" s="57"/>
      <c r="F72" s="57">
        <v>20</v>
      </c>
      <c r="G72" s="58"/>
      <c r="H72" s="57">
        <v>1</v>
      </c>
      <c r="I72" s="58"/>
      <c r="J72" s="1">
        <v>30</v>
      </c>
      <c r="L72" s="1">
        <v>50</v>
      </c>
      <c r="M72" s="1">
        <f t="shared" si="3"/>
        <v>743</v>
      </c>
      <c r="N72" s="32" t="s">
        <v>197</v>
      </c>
      <c r="O72" s="52" t="s">
        <v>191</v>
      </c>
    </row>
    <row r="73" spans="1:15" ht="12.75">
      <c r="A73" s="56">
        <v>41972</v>
      </c>
      <c r="B73" s="59" t="s">
        <v>194</v>
      </c>
      <c r="C73" s="57" t="s">
        <v>59</v>
      </c>
      <c r="D73" s="57" t="s">
        <v>175</v>
      </c>
      <c r="E73" s="60"/>
      <c r="F73" s="60">
        <v>25</v>
      </c>
      <c r="G73" s="60"/>
      <c r="H73" s="60">
        <v>1</v>
      </c>
      <c r="I73" s="60" t="s">
        <v>211</v>
      </c>
      <c r="J73" s="1">
        <v>0</v>
      </c>
      <c r="M73" s="1">
        <f t="shared" si="3"/>
        <v>743</v>
      </c>
      <c r="N73">
        <v>743</v>
      </c>
      <c r="O73" s="55"/>
    </row>
    <row r="74" spans="13:14" ht="12.75">
      <c r="M74" s="1">
        <f t="shared" si="3"/>
        <v>743</v>
      </c>
      <c r="N74" s="33">
        <f>N73-M63</f>
        <v>249</v>
      </c>
    </row>
    <row r="75" spans="12:14" ht="12.75">
      <c r="L75" s="1">
        <v>100</v>
      </c>
      <c r="M75" s="1">
        <f t="shared" si="3"/>
        <v>643</v>
      </c>
      <c r="N75" t="s">
        <v>205</v>
      </c>
    </row>
    <row r="76" spans="12:14" ht="12.75">
      <c r="L76" s="1">
        <v>60</v>
      </c>
      <c r="M76" s="1">
        <f t="shared" si="3"/>
        <v>583</v>
      </c>
      <c r="N76" t="s">
        <v>206</v>
      </c>
    </row>
    <row r="77" spans="12:14" ht="12.75">
      <c r="L77" s="1">
        <v>30</v>
      </c>
      <c r="M77" s="1">
        <f>M76+J77-L77</f>
        <v>553</v>
      </c>
      <c r="N77" t="s">
        <v>207</v>
      </c>
    </row>
    <row r="78" spans="12:14" ht="12.75">
      <c r="L78" s="1">
        <v>20</v>
      </c>
      <c r="M78" s="1">
        <f>M77+J79-L78</f>
        <v>533</v>
      </c>
      <c r="N78" t="s">
        <v>212</v>
      </c>
    </row>
    <row r="79" spans="12:14" ht="12.75">
      <c r="L79" s="1">
        <v>100</v>
      </c>
      <c r="M79" s="1">
        <f>M78+J80-L79</f>
        <v>433</v>
      </c>
      <c r="N79" t="s">
        <v>214</v>
      </c>
    </row>
    <row r="80" spans="1:14" ht="12.75">
      <c r="A80" s="43">
        <v>42619</v>
      </c>
      <c r="L80" s="1">
        <v>40</v>
      </c>
      <c r="M80" s="1">
        <f>M79+J81-L80</f>
        <v>438</v>
      </c>
      <c r="N80" t="s">
        <v>215</v>
      </c>
    </row>
    <row r="81" spans="1:13" ht="12.75">
      <c r="A81" s="43"/>
      <c r="J81" s="1">
        <v>45</v>
      </c>
      <c r="M81" s="1">
        <f>M80+J82-L81</f>
        <v>438</v>
      </c>
    </row>
    <row r="82" spans="12:14" ht="12.75">
      <c r="L82" s="1">
        <v>72</v>
      </c>
      <c r="M82" s="1">
        <f>M81+J84-L82</f>
        <v>366</v>
      </c>
      <c r="N82" t="s">
        <v>198</v>
      </c>
    </row>
    <row r="83" spans="12:14" ht="12.75">
      <c r="L83" s="1">
        <v>45</v>
      </c>
      <c r="M83" s="1">
        <f>M82+J85-L83</f>
        <v>321</v>
      </c>
      <c r="N83" t="s">
        <v>216</v>
      </c>
    </row>
    <row r="84" spans="1:13" ht="12.75">
      <c r="A84" s="35">
        <v>42709</v>
      </c>
      <c r="M84" s="1">
        <f>M83+J86-L84</f>
        <v>321</v>
      </c>
    </row>
    <row r="86" ht="12.75">
      <c r="N86" t="s">
        <v>213</v>
      </c>
    </row>
  </sheetData>
  <sheetProtection/>
  <autoFilter ref="A1:N77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57421875" style="0" bestFit="1" customWidth="1"/>
    <col min="2" max="2" width="13.140625" style="0" bestFit="1" customWidth="1"/>
    <col min="3" max="3" width="8.00390625" style="0" customWidth="1"/>
    <col min="4" max="4" width="8.00390625" style="0" bestFit="1" customWidth="1"/>
    <col min="7" max="7" width="17.8515625" style="0" bestFit="1" customWidth="1"/>
    <col min="8" max="8" width="8.00390625" style="0" customWidth="1"/>
    <col min="9" max="18" width="17.8515625" style="0" bestFit="1" customWidth="1"/>
    <col min="19" max="19" width="10.57421875" style="0" bestFit="1" customWidth="1"/>
  </cols>
  <sheetData>
    <row r="3" spans="1:3" ht="12.75">
      <c r="A3" s="6" t="s">
        <v>0</v>
      </c>
      <c r="B3" s="6" t="s">
        <v>87</v>
      </c>
      <c r="C3" s="8" t="s">
        <v>54</v>
      </c>
    </row>
    <row r="4" spans="1:9" ht="12.75">
      <c r="A4" s="3" t="s">
        <v>79</v>
      </c>
      <c r="B4" s="3" t="s">
        <v>78</v>
      </c>
      <c r="C4" s="9">
        <v>0</v>
      </c>
      <c r="F4" t="s">
        <v>91</v>
      </c>
      <c r="G4" t="s">
        <v>92</v>
      </c>
      <c r="H4" t="s">
        <v>93</v>
      </c>
      <c r="I4" t="s">
        <v>98</v>
      </c>
    </row>
    <row r="5" spans="1:9" ht="12.75">
      <c r="A5" s="5"/>
      <c r="B5" s="12" t="s">
        <v>88</v>
      </c>
      <c r="C5" s="10">
        <v>37</v>
      </c>
      <c r="E5">
        <v>2003</v>
      </c>
      <c r="F5" s="1">
        <f>GETPIVOTDATA("Sum of tips",$A$3,"date",E5)/(GETPIVOTDATA("Sum of guests",$A$3,"date",E5))</f>
        <v>0</v>
      </c>
      <c r="G5">
        <f>GETPIVOTDATA("Sum of guests",$A$3,"date",E5)</f>
        <v>37</v>
      </c>
      <c r="H5">
        <v>2</v>
      </c>
      <c r="I5" s="14">
        <f>G5/H5</f>
        <v>18.5</v>
      </c>
    </row>
    <row r="6" spans="1:9" ht="12.75">
      <c r="A6" s="3" t="s">
        <v>80</v>
      </c>
      <c r="B6" s="3" t="s">
        <v>78</v>
      </c>
      <c r="C6" s="9">
        <v>58.23</v>
      </c>
      <c r="E6">
        <v>2004</v>
      </c>
      <c r="F6" s="1">
        <f aca="true" t="shared" si="0" ref="F6:F12">GETPIVOTDATA("Sum of tips",$A$3,"date",E6)/(GETPIVOTDATA("Sum of guests",$A$3,"date",E6))</f>
        <v>0.42503649635036495</v>
      </c>
      <c r="G6">
        <f aca="true" t="shared" si="1" ref="G6:G12">GETPIVOTDATA("Sum of guests",$A$3,"date",E6)</f>
        <v>137</v>
      </c>
      <c r="H6">
        <v>3</v>
      </c>
      <c r="I6" s="14">
        <f aca="true" t="shared" si="2" ref="I6:I11">G6/H6</f>
        <v>45.666666666666664</v>
      </c>
    </row>
    <row r="7" spans="1:9" ht="12.75">
      <c r="A7" s="5"/>
      <c r="B7" s="12" t="s">
        <v>88</v>
      </c>
      <c r="C7" s="10">
        <v>137</v>
      </c>
      <c r="E7">
        <v>2005</v>
      </c>
      <c r="F7" s="1">
        <f t="shared" si="0"/>
        <v>1.0437956204379562</v>
      </c>
      <c r="G7">
        <f t="shared" si="1"/>
        <v>274</v>
      </c>
      <c r="H7">
        <v>4</v>
      </c>
      <c r="I7" s="14">
        <f t="shared" si="2"/>
        <v>68.5</v>
      </c>
    </row>
    <row r="8" spans="1:9" ht="12.75">
      <c r="A8" s="3" t="s">
        <v>81</v>
      </c>
      <c r="B8" s="3" t="s">
        <v>78</v>
      </c>
      <c r="C8" s="9">
        <v>286</v>
      </c>
      <c r="E8">
        <v>2006</v>
      </c>
      <c r="F8" s="1">
        <f t="shared" si="0"/>
        <v>1.4628571428571429</v>
      </c>
      <c r="G8">
        <f t="shared" si="1"/>
        <v>175</v>
      </c>
      <c r="H8">
        <v>3</v>
      </c>
      <c r="I8" s="14">
        <f t="shared" si="2"/>
        <v>58.333333333333336</v>
      </c>
    </row>
    <row r="9" spans="1:9" ht="12.75">
      <c r="A9" s="5"/>
      <c r="B9" s="12" t="s">
        <v>88</v>
      </c>
      <c r="C9" s="10">
        <v>274</v>
      </c>
      <c r="E9">
        <v>2007</v>
      </c>
      <c r="F9" s="1">
        <f t="shared" si="0"/>
        <v>2.05</v>
      </c>
      <c r="G9">
        <f t="shared" si="1"/>
        <v>260</v>
      </c>
      <c r="H9">
        <v>5</v>
      </c>
      <c r="I9" s="14">
        <f t="shared" si="2"/>
        <v>52</v>
      </c>
    </row>
    <row r="10" spans="1:9" ht="12.75">
      <c r="A10" s="3" t="s">
        <v>82</v>
      </c>
      <c r="B10" s="3" t="s">
        <v>78</v>
      </c>
      <c r="C10" s="9">
        <v>256</v>
      </c>
      <c r="E10">
        <v>2008</v>
      </c>
      <c r="F10" s="1">
        <f t="shared" si="0"/>
        <v>2.369811320754717</v>
      </c>
      <c r="G10">
        <f t="shared" si="1"/>
        <v>265</v>
      </c>
      <c r="H10">
        <v>4</v>
      </c>
      <c r="I10" s="14">
        <f t="shared" si="2"/>
        <v>66.25</v>
      </c>
    </row>
    <row r="11" spans="1:9" ht="12.75">
      <c r="A11" s="5"/>
      <c r="B11" s="12" t="s">
        <v>88</v>
      </c>
      <c r="C11" s="10">
        <v>175</v>
      </c>
      <c r="E11">
        <v>2009</v>
      </c>
      <c r="F11" s="1">
        <f t="shared" si="0"/>
        <v>2.1526315789473682</v>
      </c>
      <c r="G11">
        <f t="shared" si="1"/>
        <v>190</v>
      </c>
      <c r="H11">
        <v>3</v>
      </c>
      <c r="I11" s="14">
        <f t="shared" si="2"/>
        <v>63.333333333333336</v>
      </c>
    </row>
    <row r="12" spans="1:9" ht="12.75">
      <c r="A12" s="3" t="s">
        <v>83</v>
      </c>
      <c r="B12" s="3" t="s">
        <v>78</v>
      </c>
      <c r="C12" s="9">
        <v>533</v>
      </c>
      <c r="E12">
        <v>2010</v>
      </c>
      <c r="F12" s="1">
        <f t="shared" si="0"/>
        <v>2.759259259259259</v>
      </c>
      <c r="G12">
        <f t="shared" si="1"/>
        <v>270</v>
      </c>
      <c r="H12">
        <v>7</v>
      </c>
      <c r="I12" s="14">
        <f>G12/H12</f>
        <v>38.57142857142857</v>
      </c>
    </row>
    <row r="13" spans="1:3" ht="12.75">
      <c r="A13" s="5"/>
      <c r="B13" s="12" t="s">
        <v>88</v>
      </c>
      <c r="C13" s="10">
        <v>260</v>
      </c>
    </row>
    <row r="14" spans="1:3" ht="12.75">
      <c r="A14" s="3" t="s">
        <v>84</v>
      </c>
      <c r="B14" s="3" t="s">
        <v>78</v>
      </c>
      <c r="C14" s="9">
        <v>628</v>
      </c>
    </row>
    <row r="15" spans="1:3" ht="12.75">
      <c r="A15" s="5"/>
      <c r="B15" s="12" t="s">
        <v>88</v>
      </c>
      <c r="C15" s="10">
        <v>265</v>
      </c>
    </row>
    <row r="16" spans="1:3" ht="12.75">
      <c r="A16" s="3" t="s">
        <v>85</v>
      </c>
      <c r="B16" s="3" t="s">
        <v>78</v>
      </c>
      <c r="C16" s="9">
        <v>409</v>
      </c>
    </row>
    <row r="17" spans="1:3" ht="12.75">
      <c r="A17" s="5"/>
      <c r="B17" s="12" t="s">
        <v>88</v>
      </c>
      <c r="C17" s="10">
        <v>190</v>
      </c>
    </row>
    <row r="18" spans="1:3" ht="12.75">
      <c r="A18" s="3" t="s">
        <v>86</v>
      </c>
      <c r="B18" s="3" t="s">
        <v>78</v>
      </c>
      <c r="C18" s="9">
        <v>745</v>
      </c>
    </row>
    <row r="19" spans="1:3" ht="12.75">
      <c r="A19" s="5"/>
      <c r="B19" s="12" t="s">
        <v>88</v>
      </c>
      <c r="C19" s="10">
        <v>270</v>
      </c>
    </row>
    <row r="20" spans="1:3" ht="12.75">
      <c r="A20" s="3" t="s">
        <v>89</v>
      </c>
      <c r="B20" s="4"/>
      <c r="C20" s="9">
        <v>2915.23</v>
      </c>
    </row>
    <row r="21" spans="1:3" ht="12.75">
      <c r="A21" s="7" t="s">
        <v>90</v>
      </c>
      <c r="B21" s="13"/>
      <c r="C21" s="11">
        <v>1608</v>
      </c>
    </row>
    <row r="23" spans="7:8" ht="12.75">
      <c r="G23" s="6" t="s">
        <v>97</v>
      </c>
      <c r="H23" s="8"/>
    </row>
    <row r="24" spans="7:8" ht="12.75">
      <c r="G24" s="6" t="s">
        <v>0</v>
      </c>
      <c r="H24" s="8" t="s">
        <v>54</v>
      </c>
    </row>
    <row r="25" spans="7:8" ht="12.75">
      <c r="G25" s="3" t="s">
        <v>79</v>
      </c>
      <c r="H25" s="9">
        <v>0</v>
      </c>
    </row>
    <row r="26" spans="7:8" ht="12.75">
      <c r="G26" s="12" t="s">
        <v>80</v>
      </c>
      <c r="H26" s="10">
        <v>58.23</v>
      </c>
    </row>
    <row r="27" spans="7:8" ht="12.75">
      <c r="G27" s="12" t="s">
        <v>81</v>
      </c>
      <c r="H27" s="10">
        <v>286</v>
      </c>
    </row>
    <row r="28" spans="7:8" ht="12.75">
      <c r="G28" s="12" t="s">
        <v>82</v>
      </c>
      <c r="H28" s="10">
        <v>256</v>
      </c>
    </row>
    <row r="29" spans="7:8" ht="12.75">
      <c r="G29" s="12" t="s">
        <v>83</v>
      </c>
      <c r="H29" s="10">
        <v>533</v>
      </c>
    </row>
    <row r="30" spans="7:8" ht="12.75">
      <c r="G30" s="12" t="s">
        <v>84</v>
      </c>
      <c r="H30" s="10">
        <v>628</v>
      </c>
    </row>
    <row r="31" spans="7:8" ht="12.75">
      <c r="G31" s="12" t="s">
        <v>85</v>
      </c>
      <c r="H31" s="10">
        <v>409</v>
      </c>
    </row>
    <row r="32" spans="7:8" ht="12.75">
      <c r="G32" s="12" t="s">
        <v>86</v>
      </c>
      <c r="H32" s="10">
        <v>745</v>
      </c>
    </row>
    <row r="33" spans="7:8" ht="12.75">
      <c r="G33" s="12" t="s">
        <v>90</v>
      </c>
      <c r="H33" s="10">
        <v>1608</v>
      </c>
    </row>
    <row r="34" spans="7:8" ht="12.75">
      <c r="G34" s="12" t="s">
        <v>89</v>
      </c>
      <c r="H34" s="10">
        <v>2915.23</v>
      </c>
    </row>
    <row r="35" spans="7:8" ht="12.75">
      <c r="G35" s="12" t="s">
        <v>96</v>
      </c>
      <c r="H35" s="10">
        <v>1608</v>
      </c>
    </row>
    <row r="36" spans="7:8" ht="12.75">
      <c r="G36" s="7" t="s">
        <v>95</v>
      </c>
      <c r="H36" s="11">
        <v>9046.46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Milnes</dc:creator>
  <cp:keywords/>
  <dc:description/>
  <cp:lastModifiedBy>Rob Milnes</cp:lastModifiedBy>
  <dcterms:created xsi:type="dcterms:W3CDTF">2006-11-27T15:20:15Z</dcterms:created>
  <dcterms:modified xsi:type="dcterms:W3CDTF">2016-12-06T05:19:57Z</dcterms:modified>
  <cp:category/>
  <cp:version/>
  <cp:contentType/>
  <cp:contentStatus/>
</cp:coreProperties>
</file>